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G:\SF District Support\SF Audit\zSF Webpage\Disparity Tests\"/>
    </mc:Choice>
  </mc:AlternateContent>
  <xr:revisionPtr revIDLastSave="0" documentId="13_ncr:1_{36F67A0A-98B3-42F4-9435-9F8847A46A7E}" xr6:coauthVersionLast="47" xr6:coauthVersionMax="47" xr10:uidLastSave="{00000000-0000-0000-0000-000000000000}"/>
  <bookViews>
    <workbookView xWindow="-120" yWindow="-120" windowWidth="29040" windowHeight="15840" tabRatio="756" xr2:uid="{00000000-000D-0000-FFFF-FFFF00000000}"/>
  </bookViews>
  <sheets>
    <sheet name="2021 Disparity (p.1-3)" sheetId="1" r:id="rId1"/>
    <sheet name="ATTACHMENT A Adj State Owes " sheetId="3" r:id="rId2"/>
    <sheet name="Attachment B Audited Local Adj." sheetId="2" r:id="rId3"/>
    <sheet name="Attachment C Special Cost Diff." sheetId="6" r:id="rId4"/>
  </sheets>
  <externalReferences>
    <externalReference r:id="rId5"/>
  </externalReferences>
  <definedNames>
    <definedName name="_xlnm._FilterDatabase" localSheetId="0" hidden="1">'2021 Disparity (p.1-3)'!$A$6:$W$59</definedName>
    <definedName name="bb">'[1]2021 Disparity (p.1-3)'!#REF!</definedName>
    <definedName name="CB">'2021 Disparity (p.1-3)'!#REF!</definedName>
    <definedName name="_xlnm.Print_Area" localSheetId="0">'2021 Disparity (p.1-3)'!$A$1:$Y$67</definedName>
    <definedName name="_xlnm.Print_Area" localSheetId="1">'ATTACHMENT A Adj State Owes '!$A$1:$E$61</definedName>
    <definedName name="_xlnm.Print_Area" localSheetId="2">'Attachment B Audited Local Adj.'!$A$1:$E$60</definedName>
    <definedName name="_xlnm.Print_Area" localSheetId="3">'Attachment C Special Cost Diff.'!$A$1:$J$58</definedName>
    <definedName name="_xlnm.Print_Titles" localSheetId="0">'2021 Disparity (p.1-3)'!$A:$A</definedName>
    <definedName name="REAA">'2021 Disparity (p.1-3)'!$S$60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6" l="1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4" i="6"/>
  <c r="I58" i="6"/>
  <c r="C58" i="6"/>
  <c r="B58" i="6"/>
  <c r="H36" i="6" l="1"/>
  <c r="J36" i="6" s="1"/>
  <c r="H19" i="6"/>
  <c r="J19" i="6" s="1"/>
  <c r="H50" i="6"/>
  <c r="J50" i="6" s="1"/>
  <c r="H42" i="6"/>
  <c r="J42" i="6" s="1"/>
  <c r="H34" i="6"/>
  <c r="J34" i="6" s="1"/>
  <c r="H26" i="6"/>
  <c r="J26" i="6" s="1"/>
  <c r="H18" i="6"/>
  <c r="J18" i="6" s="1"/>
  <c r="H10" i="6"/>
  <c r="J10" i="6" s="1"/>
  <c r="H43" i="6"/>
  <c r="J43" i="6" s="1"/>
  <c r="H57" i="6"/>
  <c r="J57" i="6" s="1"/>
  <c r="H49" i="6"/>
  <c r="J49" i="6" s="1"/>
  <c r="H41" i="6"/>
  <c r="J41" i="6" s="1"/>
  <c r="H33" i="6"/>
  <c r="J33" i="6" s="1"/>
  <c r="H25" i="6"/>
  <c r="J25" i="6" s="1"/>
  <c r="H17" i="6"/>
  <c r="J17" i="6" s="1"/>
  <c r="H9" i="6"/>
  <c r="J9" i="6" s="1"/>
  <c r="H28" i="6"/>
  <c r="J28" i="6" s="1"/>
  <c r="H27" i="6"/>
  <c r="J27" i="6" s="1"/>
  <c r="H56" i="6"/>
  <c r="J56" i="6" s="1"/>
  <c r="H48" i="6"/>
  <c r="J48" i="6" s="1"/>
  <c r="H40" i="6"/>
  <c r="J40" i="6" s="1"/>
  <c r="H32" i="6"/>
  <c r="J32" i="6" s="1"/>
  <c r="H24" i="6"/>
  <c r="J24" i="6" s="1"/>
  <c r="H16" i="6"/>
  <c r="J16" i="6" s="1"/>
  <c r="H8" i="6"/>
  <c r="J8" i="6" s="1"/>
  <c r="H44" i="6"/>
  <c r="J44" i="6" s="1"/>
  <c r="H20" i="6"/>
  <c r="J20" i="6" s="1"/>
  <c r="H11" i="6"/>
  <c r="J11" i="6" s="1"/>
  <c r="H55" i="6"/>
  <c r="J55" i="6" s="1"/>
  <c r="H47" i="6"/>
  <c r="J47" i="6" s="1"/>
  <c r="H39" i="6"/>
  <c r="J39" i="6" s="1"/>
  <c r="H31" i="6"/>
  <c r="J31" i="6" s="1"/>
  <c r="H23" i="6"/>
  <c r="J23" i="6" s="1"/>
  <c r="H15" i="6"/>
  <c r="J15" i="6" s="1"/>
  <c r="H7" i="6"/>
  <c r="J7" i="6" s="1"/>
  <c r="H52" i="6"/>
  <c r="J52" i="6" s="1"/>
  <c r="H51" i="6"/>
  <c r="J51" i="6" s="1"/>
  <c r="H54" i="6"/>
  <c r="J54" i="6" s="1"/>
  <c r="H46" i="6"/>
  <c r="J46" i="6" s="1"/>
  <c r="H38" i="6"/>
  <c r="J38" i="6" s="1"/>
  <c r="H30" i="6"/>
  <c r="J30" i="6" s="1"/>
  <c r="H22" i="6"/>
  <c r="J22" i="6" s="1"/>
  <c r="H14" i="6"/>
  <c r="J14" i="6" s="1"/>
  <c r="H6" i="6"/>
  <c r="J6" i="6" s="1"/>
  <c r="H12" i="6"/>
  <c r="J12" i="6" s="1"/>
  <c r="H35" i="6"/>
  <c r="J35" i="6" s="1"/>
  <c r="H53" i="6"/>
  <c r="J53" i="6" s="1"/>
  <c r="H45" i="6"/>
  <c r="J45" i="6" s="1"/>
  <c r="H37" i="6"/>
  <c r="J37" i="6" s="1"/>
  <c r="H29" i="6"/>
  <c r="J29" i="6" s="1"/>
  <c r="H21" i="6"/>
  <c r="J21" i="6" s="1"/>
  <c r="H13" i="6"/>
  <c r="J13" i="6" s="1"/>
  <c r="H5" i="6"/>
  <c r="J5" i="6" s="1"/>
  <c r="D58" i="6"/>
  <c r="T51" i="1" l="1"/>
  <c r="T8" i="1"/>
  <c r="T58" i="1"/>
  <c r="T35" i="1"/>
  <c r="T20" i="1"/>
  <c r="T37" i="1"/>
  <c r="T12" i="1"/>
  <c r="T44" i="1"/>
  <c r="T9" i="1"/>
  <c r="T13" i="1"/>
  <c r="T39" i="1"/>
  <c r="T53" i="1"/>
  <c r="T29" i="1"/>
  <c r="T28" i="1"/>
  <c r="T32" i="1"/>
  <c r="T42" i="1"/>
  <c r="T47" i="1"/>
  <c r="T31" i="1"/>
  <c r="T26" i="1"/>
  <c r="T49" i="1"/>
  <c r="T15" i="1"/>
  <c r="T59" i="1"/>
  <c r="T25" i="1"/>
  <c r="T22" i="1"/>
  <c r="T56" i="1"/>
  <c r="T6" i="1"/>
  <c r="T54" i="1"/>
  <c r="T52" i="1"/>
  <c r="T10" i="1"/>
  <c r="T14" i="1"/>
  <c r="T48" i="1"/>
  <c r="T34" i="1"/>
  <c r="T41" i="1"/>
  <c r="T50" i="1"/>
  <c r="T46" i="1"/>
  <c r="T23" i="1"/>
  <c r="T16" i="1"/>
  <c r="T30" i="1"/>
  <c r="T38" i="1"/>
  <c r="T27" i="1"/>
  <c r="T18" i="1"/>
  <c r="T33" i="1"/>
  <c r="T55" i="1"/>
  <c r="T21" i="1"/>
  <c r="T36" i="1"/>
  <c r="T45" i="1"/>
  <c r="T43" i="1"/>
  <c r="T11" i="1"/>
  <c r="T7" i="1"/>
  <c r="T57" i="1"/>
  <c r="T24" i="1"/>
  <c r="T19" i="1"/>
  <c r="T17" i="1"/>
  <c r="F58" i="6"/>
  <c r="E58" i="6"/>
  <c r="G58" i="6" l="1"/>
  <c r="H4" i="6"/>
  <c r="J4" i="6" s="1"/>
  <c r="H58" i="6" l="1"/>
  <c r="J58" i="6" s="1"/>
  <c r="T40" i="1" l="1"/>
  <c r="V60" i="1"/>
  <c r="Q60" i="1"/>
  <c r="R60" i="1"/>
  <c r="L60" i="1"/>
  <c r="M60" i="1"/>
  <c r="N60" i="1"/>
  <c r="P60" i="1"/>
  <c r="G60" i="1"/>
  <c r="H60" i="1"/>
  <c r="I60" i="1"/>
  <c r="J60" i="1"/>
  <c r="D60" i="1"/>
  <c r="E60" i="1"/>
  <c r="B60" i="1"/>
  <c r="K47" i="1" l="1"/>
  <c r="K22" i="1"/>
  <c r="K24" i="1"/>
  <c r="K35" i="1"/>
  <c r="K31" i="1"/>
  <c r="K7" i="1"/>
  <c r="K21" i="1"/>
  <c r="K16" i="1"/>
  <c r="K52" i="1"/>
  <c r="K32" i="1"/>
  <c r="K56" i="1"/>
  <c r="K55" i="1"/>
  <c r="K30" i="1"/>
  <c r="K53" i="1"/>
  <c r="K39" i="1"/>
  <c r="K9" i="1"/>
  <c r="K41" i="1"/>
  <c r="K50" i="1"/>
  <c r="K18" i="1"/>
  <c r="K38" i="1"/>
  <c r="K25" i="1"/>
  <c r="K27" i="1"/>
  <c r="K49" i="1"/>
  <c r="K33" i="1"/>
  <c r="K36" i="1"/>
  <c r="K45" i="1"/>
  <c r="K28" i="1"/>
  <c r="K57" i="1"/>
  <c r="K10" i="1"/>
  <c r="K58" i="1"/>
  <c r="K43" i="1"/>
  <c r="K42" i="1"/>
  <c r="K19" i="1"/>
  <c r="K17" i="1"/>
  <c r="K6" i="1"/>
  <c r="K29" i="1"/>
  <c r="K11" i="1"/>
  <c r="K48" i="1"/>
  <c r="K34" i="1"/>
  <c r="K54" i="1"/>
  <c r="K26" i="1"/>
  <c r="K12" i="1"/>
  <c r="K14" i="1"/>
  <c r="K46" i="1"/>
  <c r="K37" i="1"/>
  <c r="K23" i="1"/>
  <c r="K8" i="1"/>
  <c r="K20" i="1"/>
  <c r="K15" i="1"/>
  <c r="K13" i="1"/>
  <c r="K44" i="1"/>
  <c r="K51" i="1"/>
  <c r="K59" i="1"/>
  <c r="K40" i="1"/>
  <c r="K60" i="1" l="1"/>
  <c r="B60" i="2"/>
  <c r="C61" i="3"/>
  <c r="D40" i="3"/>
  <c r="D43" i="3"/>
  <c r="D31" i="3"/>
  <c r="E31" i="3" s="1"/>
  <c r="C30" i="2" s="1"/>
  <c r="D15" i="3"/>
  <c r="E15" i="3"/>
  <c r="C14" i="2" s="1"/>
  <c r="D14" i="2" s="1"/>
  <c r="O16" i="1" s="1"/>
  <c r="D55" i="3"/>
  <c r="E55" i="3" s="1"/>
  <c r="C54" i="2" s="1"/>
  <c r="D13" i="3"/>
  <c r="E13" i="3" s="1"/>
  <c r="C12" i="2" s="1"/>
  <c r="D56" i="3"/>
  <c r="E56" i="3" s="1"/>
  <c r="C55" i="2" s="1"/>
  <c r="D55" i="2" s="1"/>
  <c r="O15" i="1" s="1"/>
  <c r="D34" i="3"/>
  <c r="E34" i="3" s="1"/>
  <c r="C33" i="2" s="1"/>
  <c r="F28" i="1" s="1"/>
  <c r="D23" i="3"/>
  <c r="E23" i="3" s="1"/>
  <c r="C22" i="2" s="1"/>
  <c r="D51" i="3"/>
  <c r="E51" i="3" s="1"/>
  <c r="C50" i="2" s="1"/>
  <c r="D54" i="3"/>
  <c r="E54" i="3" s="1"/>
  <c r="C53" i="2" s="1"/>
  <c r="D16" i="3"/>
  <c r="E16" i="3" s="1"/>
  <c r="C15" i="2" s="1"/>
  <c r="D11" i="3"/>
  <c r="E11" i="3" s="1"/>
  <c r="C10" i="2" s="1"/>
  <c r="D37" i="3"/>
  <c r="E37" i="3" s="1"/>
  <c r="C36" i="2" s="1"/>
  <c r="D52" i="3"/>
  <c r="E52" i="3" s="1"/>
  <c r="C51" i="2" s="1"/>
  <c r="D51" i="2" s="1"/>
  <c r="O37" i="1" s="1"/>
  <c r="D58" i="3"/>
  <c r="E58" i="3" s="1"/>
  <c r="C57" i="2" s="1"/>
  <c r="D59" i="3"/>
  <c r="E59" i="3" s="1"/>
  <c r="C58" i="2" s="1"/>
  <c r="D57" i="3"/>
  <c r="E57" i="3" s="1"/>
  <c r="C56" i="2" s="1"/>
  <c r="D56" i="2" s="1"/>
  <c r="O13" i="1" s="1"/>
  <c r="D10" i="3"/>
  <c r="E10" i="3" s="1"/>
  <c r="C9" i="2" s="1"/>
  <c r="D30" i="3"/>
  <c r="E30" i="3" s="1"/>
  <c r="C29" i="2" s="1"/>
  <c r="D50" i="3"/>
  <c r="E50" i="3" s="1"/>
  <c r="C49" i="2" s="1"/>
  <c r="D38" i="3"/>
  <c r="E38" i="3" s="1"/>
  <c r="C37" i="2" s="1"/>
  <c r="D17" i="3"/>
  <c r="E17" i="3" s="1"/>
  <c r="C16" i="2" s="1"/>
  <c r="D14" i="3"/>
  <c r="E14" i="3" s="1"/>
  <c r="C13" i="2" s="1"/>
  <c r="D53" i="3"/>
  <c r="E53" i="3" s="1"/>
  <c r="C52" i="2" s="1"/>
  <c r="D42" i="3"/>
  <c r="E42" i="3" s="1"/>
  <c r="C41" i="2" s="1"/>
  <c r="D44" i="3"/>
  <c r="E44" i="3" s="1"/>
  <c r="C43" i="2" s="1"/>
  <c r="D49" i="3"/>
  <c r="E49" i="3" s="1"/>
  <c r="C48" i="2" s="1"/>
  <c r="D9" i="3"/>
  <c r="E9" i="3" s="1"/>
  <c r="C8" i="2" s="1"/>
  <c r="D25" i="3"/>
  <c r="E25" i="3" s="1"/>
  <c r="C24" i="2" s="1"/>
  <c r="D26" i="3"/>
  <c r="E26" i="3" s="1"/>
  <c r="C25" i="2" s="1"/>
  <c r="D28" i="3"/>
  <c r="E28" i="3" s="1"/>
  <c r="C27" i="2" s="1"/>
  <c r="D36" i="3"/>
  <c r="E36" i="3" s="1"/>
  <c r="C35" i="2" s="1"/>
  <c r="D24" i="3"/>
  <c r="E24" i="3" s="1"/>
  <c r="C23" i="2" s="1"/>
  <c r="D23" i="2" s="1"/>
  <c r="O41" i="1" s="1"/>
  <c r="D33" i="3"/>
  <c r="E33" i="3" s="1"/>
  <c r="C32" i="2" s="1"/>
  <c r="D18" i="3"/>
  <c r="E18" i="3"/>
  <c r="C17" i="2" s="1"/>
  <c r="D17" i="2" s="1"/>
  <c r="O56" i="1" s="1"/>
  <c r="D39" i="3"/>
  <c r="E39" i="3" s="1"/>
  <c r="C38" i="2" s="1"/>
  <c r="D48" i="3"/>
  <c r="E48" i="3" s="1"/>
  <c r="C47" i="2" s="1"/>
  <c r="D32" i="3"/>
  <c r="E32" i="3" s="1"/>
  <c r="C31" i="2" s="1"/>
  <c r="D27" i="3"/>
  <c r="E27" i="3" s="1"/>
  <c r="C26" i="2" s="1"/>
  <c r="D29" i="3"/>
  <c r="E29" i="3" s="1"/>
  <c r="C28" i="2" s="1"/>
  <c r="D22" i="3"/>
  <c r="E22" i="3" s="1"/>
  <c r="C21" i="2" s="1"/>
  <c r="D20" i="3"/>
  <c r="E20" i="3" s="1"/>
  <c r="C19" i="2" s="1"/>
  <c r="D45" i="3"/>
  <c r="E45" i="3" s="1"/>
  <c r="C44" i="2" s="1"/>
  <c r="E43" i="3"/>
  <c r="C42" i="2" s="1"/>
  <c r="F29" i="1" s="1"/>
  <c r="D8" i="3"/>
  <c r="E8" i="3" s="1"/>
  <c r="C7" i="2" s="1"/>
  <c r="D12" i="3"/>
  <c r="E12" i="3" s="1"/>
  <c r="C11" i="2" s="1"/>
  <c r="D21" i="3"/>
  <c r="E21" i="3" s="1"/>
  <c r="C20" i="2" s="1"/>
  <c r="D41" i="3"/>
  <c r="E41" i="3" s="1"/>
  <c r="C40" i="2" s="1"/>
  <c r="E40" i="3"/>
  <c r="C39" i="2" s="1"/>
  <c r="F19" i="1" s="1"/>
  <c r="D35" i="3"/>
  <c r="E35" i="3" s="1"/>
  <c r="C34" i="2" s="1"/>
  <c r="D7" i="3"/>
  <c r="E7" i="3" s="1"/>
  <c r="D46" i="3"/>
  <c r="E46" i="3" s="1"/>
  <c r="C45" i="2" s="1"/>
  <c r="D47" i="3"/>
  <c r="E47" i="3" s="1"/>
  <c r="C46" i="2" s="1"/>
  <c r="D19" i="3"/>
  <c r="E19" i="3" s="1"/>
  <c r="C18" i="2" s="1"/>
  <c r="D60" i="3"/>
  <c r="E60" i="3" s="1"/>
  <c r="C59" i="2" s="1"/>
  <c r="B61" i="3"/>
  <c r="F13" i="1"/>
  <c r="F16" i="1"/>
  <c r="F59" i="1" l="1"/>
  <c r="D59" i="2"/>
  <c r="O59" i="1" s="1"/>
  <c r="S59" i="1" s="1"/>
  <c r="D61" i="3"/>
  <c r="D29" i="2"/>
  <c r="O49" i="1" s="1"/>
  <c r="F49" i="1"/>
  <c r="F55" i="1"/>
  <c r="D18" i="2"/>
  <c r="O55" i="1" s="1"/>
  <c r="D26" i="2"/>
  <c r="O38" i="1" s="1"/>
  <c r="F38" i="1"/>
  <c r="D13" i="2"/>
  <c r="O21" i="1" s="1"/>
  <c r="F21" i="1"/>
  <c r="D9" i="2"/>
  <c r="O24" i="1" s="1"/>
  <c r="F24" i="1"/>
  <c r="F44" i="1"/>
  <c r="D57" i="2"/>
  <c r="O44" i="1" s="1"/>
  <c r="D34" i="2"/>
  <c r="O57" i="1" s="1"/>
  <c r="F57" i="1"/>
  <c r="D25" i="2"/>
  <c r="O18" i="1" s="1"/>
  <c r="F18" i="1"/>
  <c r="F50" i="1"/>
  <c r="D24" i="2"/>
  <c r="O50" i="1" s="1"/>
  <c r="D40" i="2"/>
  <c r="O17" i="1" s="1"/>
  <c r="F17" i="1"/>
  <c r="D8" i="2"/>
  <c r="O22" i="1" s="1"/>
  <c r="F22" i="1"/>
  <c r="F32" i="1"/>
  <c r="D16" i="2"/>
  <c r="O32" i="1" s="1"/>
  <c r="S32" i="1" s="1"/>
  <c r="F7" i="1"/>
  <c r="D12" i="2"/>
  <c r="O7" i="1" s="1"/>
  <c r="F51" i="1"/>
  <c r="D58" i="2"/>
  <c r="O51" i="1" s="1"/>
  <c r="D31" i="2"/>
  <c r="O36" i="1" s="1"/>
  <c r="F36" i="1"/>
  <c r="D46" i="2"/>
  <c r="O54" i="1" s="1"/>
  <c r="F54" i="1"/>
  <c r="D44" i="2"/>
  <c r="O48" i="1" s="1"/>
  <c r="F48" i="1"/>
  <c r="D47" i="2"/>
  <c r="O26" i="1" s="1"/>
  <c r="F26" i="1"/>
  <c r="D38" i="2"/>
  <c r="O42" i="1" s="1"/>
  <c r="F42" i="1"/>
  <c r="D35" i="2"/>
  <c r="O10" i="1" s="1"/>
  <c r="F10" i="1"/>
  <c r="F12" i="1"/>
  <c r="D48" i="2"/>
  <c r="O12" i="1" s="1"/>
  <c r="F58" i="1"/>
  <c r="D36" i="2"/>
  <c r="O58" i="1" s="1"/>
  <c r="F9" i="1"/>
  <c r="D22" i="2"/>
  <c r="O9" i="1" s="1"/>
  <c r="D54" i="2"/>
  <c r="O20" i="1" s="1"/>
  <c r="F20" i="1"/>
  <c r="F27" i="1"/>
  <c r="D28" i="2"/>
  <c r="O27" i="1" s="1"/>
  <c r="F11" i="1"/>
  <c r="D43" i="2"/>
  <c r="O11" i="1" s="1"/>
  <c r="D10" i="2"/>
  <c r="O35" i="1" s="1"/>
  <c r="F35" i="1"/>
  <c r="F45" i="1"/>
  <c r="D32" i="2"/>
  <c r="O45" i="1" s="1"/>
  <c r="S45" i="1" s="1"/>
  <c r="D30" i="2"/>
  <c r="O33" i="1" s="1"/>
  <c r="F33" i="1"/>
  <c r="D20" i="2"/>
  <c r="O53" i="1" s="1"/>
  <c r="F53" i="1"/>
  <c r="D37" i="2"/>
  <c r="O43" i="1" s="1"/>
  <c r="F43" i="1"/>
  <c r="D27" i="2"/>
  <c r="O25" i="1" s="1"/>
  <c r="F25" i="1"/>
  <c r="D41" i="2"/>
  <c r="O6" i="1" s="1"/>
  <c r="D7" i="2"/>
  <c r="O47" i="1" s="1"/>
  <c r="F47" i="1"/>
  <c r="F8" i="1"/>
  <c r="D53" i="2"/>
  <c r="O8" i="1" s="1"/>
  <c r="F46" i="1"/>
  <c r="D50" i="2"/>
  <c r="O46" i="1" s="1"/>
  <c r="F34" i="1"/>
  <c r="D45" i="2"/>
  <c r="O34" i="1" s="1"/>
  <c r="F30" i="1"/>
  <c r="D19" i="2"/>
  <c r="O30" i="1" s="1"/>
  <c r="C6" i="2"/>
  <c r="E61" i="3"/>
  <c r="F31" i="1"/>
  <c r="D11" i="2"/>
  <c r="O31" i="1" s="1"/>
  <c r="F39" i="1"/>
  <c r="D21" i="2"/>
  <c r="O39" i="1" s="1"/>
  <c r="D52" i="2"/>
  <c r="O23" i="1" s="1"/>
  <c r="F23" i="1"/>
  <c r="F14" i="1"/>
  <c r="D49" i="2"/>
  <c r="O14" i="1" s="1"/>
  <c r="S14" i="1" s="1"/>
  <c r="F52" i="1"/>
  <c r="D15" i="2"/>
  <c r="O52" i="1" s="1"/>
  <c r="F41" i="1"/>
  <c r="S41" i="1" s="1"/>
  <c r="F15" i="1"/>
  <c r="S15" i="1" s="1"/>
  <c r="F56" i="1"/>
  <c r="S56" i="1" s="1"/>
  <c r="D39" i="2"/>
  <c r="O19" i="1" s="1"/>
  <c r="S19" i="1" s="1"/>
  <c r="F37" i="1"/>
  <c r="S37" i="1" s="1"/>
  <c r="D42" i="2"/>
  <c r="O29" i="1" s="1"/>
  <c r="S29" i="1" s="1"/>
  <c r="D33" i="2"/>
  <c r="O28" i="1" s="1"/>
  <c r="S28" i="1" s="1"/>
  <c r="S16" i="1"/>
  <c r="S13" i="1"/>
  <c r="S25" i="1" l="1"/>
  <c r="S20" i="1"/>
  <c r="S10" i="1"/>
  <c r="S54" i="1"/>
  <c r="S18" i="1"/>
  <c r="S21" i="1"/>
  <c r="S43" i="1"/>
  <c r="S35" i="1"/>
  <c r="S9" i="1"/>
  <c r="S36" i="1"/>
  <c r="S22" i="1"/>
  <c r="S38" i="1"/>
  <c r="S52" i="1"/>
  <c r="S31" i="1"/>
  <c r="S46" i="1"/>
  <c r="U46" i="1" s="1"/>
  <c r="W46" i="1" s="1"/>
  <c r="S8" i="1"/>
  <c r="F6" i="1"/>
  <c r="S58" i="1"/>
  <c r="S26" i="1"/>
  <c r="U16" i="1" s="1"/>
  <c r="W16" i="1" s="1"/>
  <c r="S17" i="1"/>
  <c r="S11" i="1"/>
  <c r="S30" i="1"/>
  <c r="S50" i="1"/>
  <c r="S47" i="1"/>
  <c r="S51" i="1"/>
  <c r="S49" i="1"/>
  <c r="S44" i="1"/>
  <c r="S55" i="1"/>
  <c r="S24" i="1"/>
  <c r="U19" i="1"/>
  <c r="W19" i="1" s="1"/>
  <c r="S48" i="1"/>
  <c r="S53" i="1"/>
  <c r="S34" i="1"/>
  <c r="S12" i="1"/>
  <c r="S7" i="1"/>
  <c r="S42" i="1"/>
  <c r="S57" i="1"/>
  <c r="S33" i="1"/>
  <c r="S39" i="1"/>
  <c r="S27" i="1"/>
  <c r="D6" i="2"/>
  <c r="C60" i="2"/>
  <c r="C60" i="1"/>
  <c r="S6" i="1"/>
  <c r="U54" i="1"/>
  <c r="W54" i="1" s="1"/>
  <c r="S23" i="1"/>
  <c r="U24" i="1" l="1"/>
  <c r="W24" i="1" s="1"/>
  <c r="U48" i="1"/>
  <c r="W48" i="1" s="1"/>
  <c r="U53" i="1"/>
  <c r="W53" i="1" s="1"/>
  <c r="U27" i="1"/>
  <c r="W27" i="1" s="1"/>
  <c r="U57" i="1"/>
  <c r="W57" i="1" s="1"/>
  <c r="U7" i="1"/>
  <c r="W7" i="1" s="1"/>
  <c r="U42" i="1"/>
  <c r="W42" i="1" s="1"/>
  <c r="F40" i="1"/>
  <c r="O40" i="1"/>
  <c r="O60" i="1" s="1"/>
  <c r="D60" i="2"/>
  <c r="U25" i="1"/>
  <c r="W25" i="1" s="1"/>
  <c r="U15" i="1"/>
  <c r="W15" i="1" s="1"/>
  <c r="U22" i="1"/>
  <c r="W22" i="1" s="1"/>
  <c r="B64" i="1" s="1"/>
  <c r="U43" i="1"/>
  <c r="W43" i="1" s="1"/>
  <c r="U32" i="1"/>
  <c r="W32" i="1" s="1"/>
  <c r="U39" i="1"/>
  <c r="W39" i="1" s="1"/>
  <c r="U45" i="1"/>
  <c r="W45" i="1" s="1"/>
  <c r="U17" i="1"/>
  <c r="W17" i="1" s="1"/>
  <c r="U38" i="1"/>
  <c r="W38" i="1" s="1"/>
  <c r="U51" i="1"/>
  <c r="W51" i="1" s="1"/>
  <c r="U56" i="1"/>
  <c r="W56" i="1" s="1"/>
  <c r="U49" i="1"/>
  <c r="W49" i="1" s="1"/>
  <c r="U8" i="1"/>
  <c r="W8" i="1" s="1"/>
  <c r="U26" i="1"/>
  <c r="W26" i="1" s="1"/>
  <c r="U29" i="1"/>
  <c r="W29" i="1" s="1"/>
  <c r="U10" i="1"/>
  <c r="W10" i="1" s="1"/>
  <c r="U9" i="1"/>
  <c r="W9" i="1" s="1"/>
  <c r="U21" i="1"/>
  <c r="W21" i="1" s="1"/>
  <c r="U47" i="1"/>
  <c r="W47" i="1" s="1"/>
  <c r="U13" i="1"/>
  <c r="W13" i="1" s="1"/>
  <c r="U35" i="1"/>
  <c r="W35" i="1" s="1"/>
  <c r="U44" i="1"/>
  <c r="W44" i="1" s="1"/>
  <c r="U14" i="1"/>
  <c r="W14" i="1" s="1"/>
  <c r="U11" i="1"/>
  <c r="W11" i="1" s="1"/>
  <c r="U28" i="1"/>
  <c r="W28" i="1" s="1"/>
  <c r="U34" i="1"/>
  <c r="W34" i="1" s="1"/>
  <c r="U37" i="1"/>
  <c r="W37" i="1" s="1"/>
  <c r="U30" i="1"/>
  <c r="W30" i="1" s="1"/>
  <c r="U18" i="1"/>
  <c r="W18" i="1" s="1"/>
  <c r="U36" i="1"/>
  <c r="W36" i="1" s="1"/>
  <c r="F60" i="1" l="1"/>
  <c r="S40" i="1"/>
  <c r="S60" i="1" s="1"/>
  <c r="U33" i="1"/>
  <c r="W33" i="1" s="1"/>
  <c r="U31" i="1"/>
  <c r="W31" i="1" s="1"/>
  <c r="U50" i="1"/>
  <c r="W50" i="1" s="1"/>
  <c r="U41" i="1"/>
  <c r="W41" i="1" s="1"/>
  <c r="U20" i="1"/>
  <c r="W20" i="1" s="1"/>
  <c r="U55" i="1"/>
  <c r="W55" i="1" s="1"/>
  <c r="B65" i="1" s="1"/>
  <c r="B66" i="1" s="1"/>
  <c r="B67" i="1" s="1"/>
  <c r="U59" i="1"/>
  <c r="W59" i="1" s="1"/>
  <c r="U58" i="1"/>
  <c r="W58" i="1" s="1"/>
  <c r="U23" i="1"/>
  <c r="W23" i="1" s="1"/>
  <c r="U40" i="1" l="1"/>
  <c r="W40" i="1" s="1"/>
  <c r="U52" i="1"/>
  <c r="W52" i="1" s="1"/>
  <c r="U6" i="1"/>
  <c r="W6" i="1" l="1"/>
  <c r="T60" i="1" l="1"/>
  <c r="U12" i="1" l="1"/>
  <c r="U60" i="1" s="1"/>
  <c r="W12" i="1" l="1"/>
</calcChain>
</file>

<file path=xl/sharedStrings.xml><?xml version="1.0" encoding="utf-8"?>
<sst xmlns="http://schemas.openxmlformats.org/spreadsheetml/2006/main" count="450" uniqueCount="178">
  <si>
    <t>SCHOOL</t>
  </si>
  <si>
    <t>CITY/BOROUGH</t>
  </si>
  <si>
    <t>EARNINGS ON</t>
  </si>
  <si>
    <t>OTHER LOCAL</t>
  </si>
  <si>
    <t>IN-KIND</t>
  </si>
  <si>
    <t>SUB-TOTAL</t>
  </si>
  <si>
    <t>STATE</t>
  </si>
  <si>
    <t>FUND</t>
  </si>
  <si>
    <t>DISTRICT</t>
  </si>
  <si>
    <t>APPROP.</t>
  </si>
  <si>
    <t>INVESTMENTS</t>
  </si>
  <si>
    <t>REVENUE</t>
  </si>
  <si>
    <t>SERVICES</t>
  </si>
  <si>
    <t>REVENUES</t>
  </si>
  <si>
    <t>ALEUTIANS EAST</t>
  </si>
  <si>
    <t>ANCHORAGE</t>
  </si>
  <si>
    <t>BRISTOL BAY</t>
  </si>
  <si>
    <t>CORDOVA</t>
  </si>
  <si>
    <t>CRAIG</t>
  </si>
  <si>
    <t>DENALI</t>
  </si>
  <si>
    <t>DILLINGHAM</t>
  </si>
  <si>
    <t>FAIRBANKS</t>
  </si>
  <si>
    <t>GALENA</t>
  </si>
  <si>
    <t>HAINES</t>
  </si>
  <si>
    <t>HOONAH</t>
  </si>
  <si>
    <t>HYDABURG</t>
  </si>
  <si>
    <t>JUNEAU</t>
  </si>
  <si>
    <t>KAKE</t>
  </si>
  <si>
    <t>KETCHIKAN</t>
  </si>
  <si>
    <t>KLAWOCK</t>
  </si>
  <si>
    <t>KODIAK</t>
  </si>
  <si>
    <t>LAKE &amp; PENINSULA</t>
  </si>
  <si>
    <t>MAT-SU</t>
  </si>
  <si>
    <t>NENANA</t>
  </si>
  <si>
    <t>NOME</t>
  </si>
  <si>
    <t>NORTH SLOPE</t>
  </si>
  <si>
    <t>NORTHWEST ARCTIC</t>
  </si>
  <si>
    <t>PELICAN</t>
  </si>
  <si>
    <t>PETERSBURG</t>
  </si>
  <si>
    <t>SITKA</t>
  </si>
  <si>
    <t>SKAGWAY</t>
  </si>
  <si>
    <t>TANANA</t>
  </si>
  <si>
    <t>UNALASKA</t>
  </si>
  <si>
    <t>VALDEZ</t>
  </si>
  <si>
    <t>WRANGELL</t>
  </si>
  <si>
    <t>YAKUTAT</t>
  </si>
  <si>
    <t>OTHER</t>
  </si>
  <si>
    <t>ALASKA GATEWAY</t>
  </si>
  <si>
    <t>ALEUTIAN REGION</t>
  </si>
  <si>
    <t>ANNETTE ISLAND</t>
  </si>
  <si>
    <t>BERING STRAIT</t>
  </si>
  <si>
    <t>CHATHAM</t>
  </si>
  <si>
    <t>CHUGACH</t>
  </si>
  <si>
    <t>COPPER RIVER</t>
  </si>
  <si>
    <t>DELTA GREELY</t>
  </si>
  <si>
    <t>IDITAROD</t>
  </si>
  <si>
    <t>KASHUNAMIUT</t>
  </si>
  <si>
    <t>KUSPUK</t>
  </si>
  <si>
    <t>LOWER KUSKOKWIM</t>
  </si>
  <si>
    <t>LOWER YUKON</t>
  </si>
  <si>
    <t>PRIBILOF</t>
  </si>
  <si>
    <t>SOUTHEAST ISLAND</t>
  </si>
  <si>
    <t>SOUTHWEST REGION</t>
  </si>
  <si>
    <t>YUKON FLATS</t>
  </si>
  <si>
    <t>YUKON-KOYUKUK</t>
  </si>
  <si>
    <t>YUPIIT</t>
  </si>
  <si>
    <t>STUDENTS</t>
  </si>
  <si>
    <t>DISTRICTS</t>
  </si>
  <si>
    <t>KENAI PENINSULA</t>
  </si>
  <si>
    <t>Paid</t>
  </si>
  <si>
    <t>Actual</t>
  </si>
  <si>
    <t>ADJUSTMENTS</t>
  </si>
  <si>
    <t>BASED ON</t>
  </si>
  <si>
    <t>AUDITS</t>
  </si>
  <si>
    <t>LOCAL</t>
  </si>
  <si>
    <t>Adjusted</t>
  </si>
  <si>
    <t>Impact Aid</t>
  </si>
  <si>
    <t>Deductible</t>
  </si>
  <si>
    <t xml:space="preserve">Actual </t>
  </si>
  <si>
    <t>State Aid</t>
  </si>
  <si>
    <t>Based on Audits</t>
  </si>
  <si>
    <t>Less</t>
  </si>
  <si>
    <t>Audits</t>
  </si>
  <si>
    <t>paid</t>
  </si>
  <si>
    <t>Adjustments</t>
  </si>
  <si>
    <t>Based on</t>
  </si>
  <si>
    <t>ADM</t>
  </si>
  <si>
    <t>TOTAL</t>
  </si>
  <si>
    <t>LOW</t>
  </si>
  <si>
    <t>HIGH</t>
  </si>
  <si>
    <t>TOTALS</t>
  </si>
  <si>
    <t>B</t>
  </si>
  <si>
    <t>A</t>
  </si>
  <si>
    <t>C</t>
  </si>
  <si>
    <t>D</t>
  </si>
  <si>
    <t>E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</si>
  <si>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</si>
  <si>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</si>
  <si>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</si>
  <si>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</si>
  <si>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</si>
  <si>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</si>
  <si>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</si>
  <si>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</si>
  <si>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</si>
  <si>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</si>
  <si>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</si>
  <si>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</si>
  <si>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</si>
  <si>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TUITION</t>
  </si>
  <si>
    <t>ADJUSTED</t>
  </si>
  <si>
    <t>DEDUCTIBLE</t>
  </si>
  <si>
    <t>IMPACT AID</t>
  </si>
  <si>
    <t>OTHER FEDERAL</t>
  </si>
  <si>
    <t>FUNDS</t>
  </si>
  <si>
    <t>SAINT MARY'S</t>
  </si>
  <si>
    <t>Z Mt. EDGECUMBE</t>
  </si>
  <si>
    <t>Z MT. EDGECUMBE</t>
  </si>
  <si>
    <t>(State Owes)</t>
  </si>
  <si>
    <t xml:space="preserve">PELICAN </t>
  </si>
  <si>
    <t xml:space="preserve">LOWER YUKON </t>
  </si>
  <si>
    <r>
      <t xml:space="preserve">OTHER </t>
    </r>
    <r>
      <rPr>
        <u/>
        <sz val="10"/>
        <rFont val="Arial"/>
        <family val="2"/>
      </rPr>
      <t>REAA</t>
    </r>
  </si>
  <si>
    <t>U</t>
  </si>
  <si>
    <t>V</t>
  </si>
  <si>
    <t>W</t>
  </si>
  <si>
    <t>X</t>
  </si>
  <si>
    <t>Y</t>
  </si>
  <si>
    <t>Z</t>
  </si>
  <si>
    <t>AA</t>
  </si>
  <si>
    <t>PUPIL</t>
  </si>
  <si>
    <t>FOUNDATION</t>
  </si>
  <si>
    <t>OTHER STATE</t>
  </si>
  <si>
    <t>REV. ASSOC.</t>
  </si>
  <si>
    <t>SPECIAL COST</t>
  </si>
  <si>
    <t>UNWEIGHTED</t>
  </si>
  <si>
    <t>F</t>
  </si>
  <si>
    <t>I</t>
  </si>
  <si>
    <t>PER ADM</t>
  </si>
  <si>
    <t>AUDITED TOTAL</t>
  </si>
  <si>
    <t>TRANSFERS IN</t>
  </si>
  <si>
    <t>AB</t>
  </si>
  <si>
    <t>AC</t>
  </si>
  <si>
    <t>AD</t>
  </si>
  <si>
    <t xml:space="preserve">ACTUAL STATE </t>
  </si>
  <si>
    <t>TRANS.</t>
  </si>
  <si>
    <t>Trans. Rev. Assoc. Spec. Cost</t>
  </si>
  <si>
    <t>Total Revenues Excluded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</si>
  <si>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</si>
  <si>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</si>
  <si>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</si>
  <si>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</si>
  <si>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</si>
  <si>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</si>
  <si>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</si>
  <si>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</si>
  <si>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</si>
  <si>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</si>
  <si>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School District</t>
  </si>
  <si>
    <t>FY2021</t>
  </si>
  <si>
    <t/>
  </si>
  <si>
    <t>Need With Differentials (AADM)</t>
  </si>
  <si>
    <t>Need without Differentials (ADM no corresp)</t>
  </si>
  <si>
    <t>Difference</t>
  </si>
  <si>
    <t>Weights Excluded as Spec. Cost</t>
  </si>
  <si>
    <t>State Foundation Formula Exclusion</t>
  </si>
  <si>
    <t>Quality School Exclusion</t>
  </si>
  <si>
    <t>Additional Allocation Per AADM</t>
  </si>
  <si>
    <t>Excluded Portion Additional Allocation</t>
  </si>
  <si>
    <t>end of table</t>
  </si>
  <si>
    <t>DISPARITY CALCULATIONS</t>
  </si>
  <si>
    <t>5% Threshold</t>
  </si>
  <si>
    <t>High</t>
  </si>
  <si>
    <t>Low</t>
  </si>
  <si>
    <t>Disparity Percentage</t>
  </si>
  <si>
    <t>ALASKA DEPARTMENT OF EDUCATION &amp; EARLY DEVELOPMENT
FY2023 DISPARITY TEST -- Revenue Exclusion
COMPILED FROM FISCAL YEAR 2021 AUDITS Updated for IAP 5/20/2022</t>
  </si>
  <si>
    <t>ALASKA DEPARTMENT OF EDUCATION &amp; EARLY DEVELOPMENT
FY2023 DISPARITY TEST - Column T, Revenue Associated with Special Cost
COMPILED FROM FISCAL YEAR 2021 AUDITS</t>
  </si>
  <si>
    <t>ALASKA DEPARTMENT OF EDUCATION &amp; EARLY DEVELOPMENT
FY2023 DISPARITY TEST - Column N, Adjusted Deductible Impact Aid
COMPILED FROM FISCAL YEAR 2021 AUDITS</t>
  </si>
  <si>
    <t>ALASKA DEPARTMENT OF EDUCATION &amp; EARLY DEVELOPMENT
FY2023 DISPARITY TEST - Column C. Adjusted Based on Audits (State Owes)
COMPILED FROM FISCAL YEAR 2021 AUDITS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</si>
</sst>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i/>
      <sz val="10"/>
      <color theme="3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Border="1"/>
    <xf numFmtId="3" fontId="0" fillId="0" borderId="0" xfId="0" applyNumberFormat="1" applyFill="1" applyAlignment="1">
      <alignment horizontal="left"/>
    </xf>
    <xf numFmtId="3" fontId="4" fillId="0" borderId="0" xfId="0" applyNumberFormat="1" applyFont="1" applyFill="1" applyAlignment="1">
      <alignment horizontal="center"/>
    </xf>
    <xf numFmtId="3" fontId="0" fillId="0" borderId="8" xfId="0" applyNumberFormat="1" applyFont="1" applyFill="1" applyBorder="1"/>
    <xf numFmtId="3" fontId="0" fillId="0" borderId="0" xfId="0" applyNumberFormat="1" applyFont="1" applyFill="1"/>
    <xf numFmtId="3" fontId="0" fillId="0" borderId="0" xfId="0" applyNumberFormat="1" applyFont="1" applyFill="1" applyBorder="1"/>
    <xf numFmtId="3" fontId="0" fillId="0" borderId="0" xfId="0" applyNumberFormat="1" applyFont="1" applyFill="1" applyBorder="1" applyProtection="1">
      <protection locked="0"/>
    </xf>
    <xf numFmtId="0" fontId="0" fillId="0" borderId="0" xfId="0" applyFill="1"/>
    <xf numFmtId="3" fontId="0" fillId="0" borderId="4" xfId="0" applyNumberFormat="1" applyFont="1" applyFill="1" applyBorder="1"/>
    <xf numFmtId="3" fontId="3" fillId="0" borderId="9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0" fillId="0" borderId="8" xfId="0" applyNumberFormat="1" applyFill="1" applyBorder="1"/>
    <xf numFmtId="164" fontId="0" fillId="0" borderId="0" xfId="1" applyNumberFormat="1" applyFont="1" applyFill="1"/>
    <xf numFmtId="164" fontId="4" fillId="0" borderId="0" xfId="1" applyNumberFormat="1" applyFont="1" applyFill="1" applyAlignment="1">
      <alignment horizontal="center"/>
    </xf>
    <xf numFmtId="164" fontId="0" fillId="0" borderId="9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3" fontId="0" fillId="0" borderId="0" xfId="0" applyNumberFormat="1" applyFont="1" applyFill="1" applyBorder="1" applyAlignment="1" applyProtection="1">
      <alignment horizontal="left"/>
      <protection locked="0"/>
    </xf>
    <xf numFmtId="3" fontId="0" fillId="0" borderId="1" xfId="0" applyNumberFormat="1" applyFont="1" applyFill="1" applyBorder="1"/>
    <xf numFmtId="3" fontId="0" fillId="0" borderId="2" xfId="0" applyNumberFormat="1" applyFont="1" applyFill="1" applyBorder="1"/>
    <xf numFmtId="3" fontId="0" fillId="0" borderId="3" xfId="0" applyNumberFormat="1" applyFont="1" applyFill="1" applyBorder="1"/>
    <xf numFmtId="3" fontId="0" fillId="0" borderId="10" xfId="0" applyNumberFormat="1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0" fillId="0" borderId="4" xfId="1" applyNumberFormat="1" applyFont="1" applyFill="1" applyBorder="1"/>
    <xf numFmtId="164" fontId="0" fillId="0" borderId="10" xfId="0" applyNumberFormat="1" applyFill="1" applyBorder="1"/>
    <xf numFmtId="164" fontId="0" fillId="0" borderId="10" xfId="1" applyNumberFormat="1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3" fontId="0" fillId="0" borderId="0" xfId="0" applyNumberFormat="1" applyFill="1"/>
    <xf numFmtId="3" fontId="0" fillId="0" borderId="8" xfId="0" applyNumberFormat="1" applyFill="1" applyBorder="1"/>
    <xf numFmtId="3" fontId="0" fillId="0" borderId="4" xfId="0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/>
    <xf numFmtId="3" fontId="0" fillId="0" borderId="4" xfId="0" applyNumberFormat="1" applyFont="1" applyFill="1" applyBorder="1"/>
    <xf numFmtId="3" fontId="0" fillId="0" borderId="0" xfId="0" applyNumberFormat="1" applyFill="1" applyBorder="1" applyAlignment="1" applyProtection="1">
      <alignment horizontal="left"/>
      <protection locked="0"/>
    </xf>
    <xf numFmtId="164" fontId="0" fillId="0" borderId="4" xfId="1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center"/>
    </xf>
    <xf numFmtId="3" fontId="1" fillId="0" borderId="0" xfId="0" applyNumberFormat="1" applyFont="1" applyFill="1"/>
    <xf numFmtId="164" fontId="4" fillId="0" borderId="0" xfId="1" applyNumberFormat="1" applyFont="1" applyFill="1"/>
    <xf numFmtId="0" fontId="2" fillId="0" borderId="0" xfId="0" applyFont="1" applyFill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/>
    <xf numFmtId="0" fontId="7" fillId="0" borderId="0" xfId="0" applyFont="1" applyFill="1"/>
    <xf numFmtId="3" fontId="0" fillId="0" borderId="0" xfId="0" applyNumberFormat="1"/>
    <xf numFmtId="3" fontId="8" fillId="0" borderId="9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3" fontId="0" fillId="0" borderId="11" xfId="0" applyNumberFormat="1" applyFill="1" applyBorder="1"/>
    <xf numFmtId="6" fontId="0" fillId="0" borderId="8" xfId="0" applyNumberFormat="1" applyFont="1" applyFill="1" applyBorder="1" applyAlignment="1">
      <alignment horizontal="right"/>
    </xf>
    <xf numFmtId="3" fontId="0" fillId="0" borderId="9" xfId="0" applyNumberFormat="1" applyFill="1" applyBorder="1" applyAlignment="1">
      <alignment horizontal="center"/>
    </xf>
    <xf numFmtId="3" fontId="0" fillId="0" borderId="8" xfId="0" applyNumberFormat="1" applyFont="1" applyFill="1" applyBorder="1" applyAlignment="1"/>
    <xf numFmtId="3" fontId="0" fillId="0" borderId="2" xfId="0" applyNumberFormat="1" applyFont="1" applyFill="1" applyBorder="1" applyProtection="1">
      <protection locked="0"/>
    </xf>
    <xf numFmtId="0" fontId="0" fillId="0" borderId="2" xfId="0" applyFill="1" applyBorder="1"/>
    <xf numFmtId="3" fontId="0" fillId="0" borderId="2" xfId="0" applyNumberFormat="1" applyFill="1" applyBorder="1" applyAlignment="1" applyProtection="1">
      <alignment horizontal="left"/>
      <protection locked="0"/>
    </xf>
    <xf numFmtId="3" fontId="0" fillId="0" borderId="2" xfId="0" applyNumberFormat="1" applyFont="1" applyFill="1" applyBorder="1" applyAlignment="1" applyProtection="1">
      <alignment horizontal="left"/>
      <protection locked="0"/>
    </xf>
    <xf numFmtId="3" fontId="1" fillId="0" borderId="2" xfId="0" applyNumberFormat="1" applyFont="1" applyFill="1" applyBorder="1" applyAlignment="1" applyProtection="1">
      <alignment horizontal="left"/>
      <protection locked="0"/>
    </xf>
    <xf numFmtId="43" fontId="0" fillId="0" borderId="2" xfId="1" applyFont="1" applyFill="1" applyBorder="1" applyAlignment="1" applyProtection="1">
      <alignment horizontal="left"/>
      <protection locked="0"/>
    </xf>
    <xf numFmtId="0" fontId="1" fillId="0" borderId="2" xfId="0" applyFont="1" applyFill="1" applyBorder="1"/>
    <xf numFmtId="3" fontId="0" fillId="0" borderId="2" xfId="0" applyNumberFormat="1" applyFont="1" applyFill="1" applyBorder="1" applyAlignment="1" applyProtection="1">
      <alignment horizontal="right"/>
      <protection locked="0"/>
    </xf>
    <xf numFmtId="3" fontId="0" fillId="0" borderId="11" xfId="0" applyNumberFormat="1" applyFont="1" applyFill="1" applyBorder="1"/>
    <xf numFmtId="164" fontId="0" fillId="0" borderId="8" xfId="1" applyNumberFormat="1" applyFont="1" applyFill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0" borderId="12" xfId="0" applyNumberFormat="1" applyFont="1" applyFill="1" applyBorder="1"/>
    <xf numFmtId="3" fontId="1" fillId="0" borderId="0" xfId="0" applyNumberFormat="1" applyFont="1" applyFill="1" applyBorder="1" applyAlignment="1" applyProtection="1">
      <alignment horizontal="left"/>
      <protection locked="0"/>
    </xf>
    <xf numFmtId="3" fontId="0" fillId="0" borderId="7" xfId="0" applyNumberFormat="1" applyFont="1" applyFill="1" applyBorder="1"/>
    <xf numFmtId="3" fontId="9" fillId="0" borderId="0" xfId="0" applyNumberFormat="1" applyFont="1" applyFill="1" applyBorder="1" applyProtection="1">
      <protection locked="0"/>
    </xf>
    <xf numFmtId="3" fontId="9" fillId="0" borderId="0" xfId="0" applyNumberFormat="1" applyFont="1"/>
    <xf numFmtId="0" fontId="9" fillId="0" borderId="0" xfId="0" applyFont="1"/>
    <xf numFmtId="164" fontId="0" fillId="0" borderId="9" xfId="1" applyNumberFormat="1" applyFont="1" applyFill="1" applyBorder="1" applyAlignment="1">
      <alignment horizontal="right"/>
    </xf>
    <xf numFmtId="3" fontId="0" fillId="0" borderId="9" xfId="0" applyNumberFormat="1" applyFont="1" applyFill="1" applyBorder="1" applyAlignment="1">
      <alignment horizontal="right"/>
    </xf>
    <xf numFmtId="38" fontId="8" fillId="0" borderId="9" xfId="0" quotePrefix="1" applyNumberFormat="1" applyFont="1" applyFill="1" applyBorder="1" applyAlignment="1">
      <alignment horizontal="right"/>
    </xf>
    <xf numFmtId="3" fontId="0" fillId="0" borderId="9" xfId="0" applyNumberFormat="1" applyFont="1" applyFill="1" applyBorder="1"/>
    <xf numFmtId="0" fontId="0" fillId="0" borderId="2" xfId="0" applyBorder="1"/>
    <xf numFmtId="164" fontId="0" fillId="0" borderId="8" xfId="0" applyNumberFormat="1" applyFont="1" applyFill="1" applyBorder="1" applyAlignment="1">
      <alignment horizontal="right"/>
    </xf>
    <xf numFmtId="43" fontId="0" fillId="0" borderId="8" xfId="1" applyFont="1" applyFill="1" applyBorder="1" applyAlignment="1">
      <alignment horizontal="right"/>
    </xf>
    <xf numFmtId="38" fontId="1" fillId="0" borderId="0" xfId="0" applyNumberFormat="1" applyFont="1"/>
    <xf numFmtId="0" fontId="1" fillId="0" borderId="0" xfId="0" applyFont="1" applyFill="1" applyBorder="1"/>
    <xf numFmtId="0" fontId="1" fillId="0" borderId="8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38" fontId="1" fillId="0" borderId="0" xfId="0" applyNumberFormat="1" applyFont="1" applyBorder="1"/>
    <xf numFmtId="3" fontId="0" fillId="0" borderId="0" xfId="0" applyNumberFormat="1" applyFill="1" applyAlignment="1">
      <alignment horizontal="left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3" fontId="0" fillId="0" borderId="9" xfId="0" applyNumberFormat="1" applyFill="1" applyBorder="1"/>
    <xf numFmtId="164" fontId="3" fillId="0" borderId="9" xfId="2" applyNumberFormat="1" applyFont="1" applyFill="1" applyBorder="1"/>
    <xf numFmtId="164" fontId="3" fillId="0" borderId="8" xfId="2" applyNumberFormat="1" applyFont="1" applyFill="1" applyBorder="1"/>
    <xf numFmtId="3" fontId="0" fillId="0" borderId="4" xfId="0" applyNumberFormat="1" applyFill="1" applyBorder="1"/>
    <xf numFmtId="164" fontId="3" fillId="0" borderId="4" xfId="2" applyNumberFormat="1" applyFont="1" applyFill="1" applyBorder="1"/>
    <xf numFmtId="43" fontId="0" fillId="0" borderId="4" xfId="1" applyFont="1" applyFill="1" applyBorder="1" applyAlignment="1"/>
    <xf numFmtId="164" fontId="0" fillId="0" borderId="4" xfId="1" applyNumberFormat="1" applyFont="1" applyFill="1" applyBorder="1" applyAlignment="1"/>
    <xf numFmtId="164" fontId="1" fillId="0" borderId="4" xfId="2" applyNumberFormat="1" applyFont="1" applyFill="1" applyBorder="1"/>
    <xf numFmtId="0" fontId="4" fillId="0" borderId="11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3" fontId="11" fillId="0" borderId="0" xfId="0" applyNumberFormat="1" applyFont="1"/>
    <xf numFmtId="3" fontId="0" fillId="0" borderId="14" xfId="0" applyNumberFormat="1" applyBorder="1" applyAlignment="1">
      <alignment horizontal="right"/>
    </xf>
    <xf numFmtId="3" fontId="0" fillId="0" borderId="14" xfId="0" applyNumberFormat="1" applyBorder="1" applyAlignment="1" applyProtection="1">
      <alignment horizontal="right"/>
      <protection locked="0"/>
    </xf>
    <xf numFmtId="3" fontId="0" fillId="0" borderId="14" xfId="0" applyNumberFormat="1" applyFill="1" applyBorder="1"/>
    <xf numFmtId="10" fontId="4" fillId="0" borderId="14" xfId="5" applyNumberFormat="1" applyFont="1" applyFill="1" applyBorder="1" applyProtection="1">
      <protection locked="0"/>
    </xf>
    <xf numFmtId="3" fontId="0" fillId="0" borderId="15" xfId="0" applyNumberFormat="1" applyFont="1" applyFill="1" applyBorder="1"/>
    <xf numFmtId="3" fontId="1" fillId="0" borderId="10" xfId="0" applyNumberFormat="1" applyFont="1" applyFill="1" applyBorder="1" applyAlignment="1">
      <alignment horizontal="center"/>
    </xf>
    <xf numFmtId="3" fontId="3" fillId="0" borderId="10" xfId="0" applyNumberFormat="1" applyFont="1" applyFill="1" applyBorder="1" applyAlignment="1">
      <alignment horizontal="center"/>
    </xf>
    <xf numFmtId="3" fontId="8" fillId="0" borderId="10" xfId="0" applyNumberFormat="1" applyFont="1" applyFill="1" applyBorder="1" applyAlignment="1">
      <alignment horizontal="center"/>
    </xf>
    <xf numFmtId="3" fontId="0" fillId="0" borderId="10" xfId="0" applyNumberFormat="1" applyFont="1" applyFill="1" applyBorder="1" applyAlignment="1">
      <alignment horizontal="center"/>
    </xf>
    <xf numFmtId="3" fontId="0" fillId="0" borderId="16" xfId="0" applyNumberForma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4" fontId="3" fillId="0" borderId="9" xfId="0" applyNumberFormat="1" applyFont="1" applyFill="1" applyBorder="1" applyAlignment="1"/>
    <xf numFmtId="4" fontId="3" fillId="0" borderId="8" xfId="0" applyNumberFormat="1" applyFont="1" applyFill="1" applyBorder="1" applyAlignment="1"/>
    <xf numFmtId="4" fontId="3" fillId="0" borderId="8" xfId="0" applyNumberFormat="1" applyFont="1" applyFill="1" applyBorder="1"/>
    <xf numFmtId="4" fontId="3" fillId="0" borderId="4" xfId="0" applyNumberFormat="1" applyFont="1" applyFill="1" applyBorder="1" applyAlignment="1"/>
    <xf numFmtId="3" fontId="0" fillId="0" borderId="13" xfId="0" applyNumberFormat="1" applyBorder="1" applyAlignment="1">
      <alignment horizontal="right"/>
    </xf>
    <xf numFmtId="164" fontId="0" fillId="0" borderId="13" xfId="1" applyNumberFormat="1" applyFont="1" applyFill="1" applyBorder="1"/>
    <xf numFmtId="3" fontId="0" fillId="0" borderId="17" xfId="0" applyNumberFormat="1" applyBorder="1" applyAlignment="1">
      <alignment horizontal="left"/>
    </xf>
    <xf numFmtId="0" fontId="0" fillId="0" borderId="18" xfId="0" applyFill="1" applyBorder="1"/>
    <xf numFmtId="164" fontId="1" fillId="0" borderId="5" xfId="1" applyNumberFormat="1" applyFont="1" applyFill="1" applyBorder="1" applyAlignment="1">
      <alignment horizontal="center"/>
    </xf>
    <xf numFmtId="164" fontId="1" fillId="0" borderId="6" xfId="1" applyNumberFormat="1" applyFont="1" applyFill="1" applyBorder="1" applyAlignment="1">
      <alignment horizontal="center"/>
    </xf>
    <xf numFmtId="164" fontId="1" fillId="0" borderId="7" xfId="1" applyNumberFormat="1" applyFont="1" applyFill="1" applyBorder="1" applyAlignment="1">
      <alignment horizontal="center"/>
    </xf>
    <xf numFmtId="164" fontId="0" fillId="0" borderId="8" xfId="1" applyNumberFormat="1" applyFont="1" applyFill="1" applyBorder="1"/>
    <xf numFmtId="38" fontId="1" fillId="0" borderId="4" xfId="0" applyNumberFormat="1" applyFont="1" applyBorder="1"/>
    <xf numFmtId="0" fontId="0" fillId="0" borderId="4" xfId="0" applyBorder="1"/>
    <xf numFmtId="0" fontId="1" fillId="0" borderId="4" xfId="0" applyFont="1" applyFill="1" applyBorder="1"/>
    <xf numFmtId="43" fontId="1" fillId="0" borderId="4" xfId="1" applyFont="1" applyFill="1" applyBorder="1" applyAlignment="1">
      <alignment horizontal="right"/>
    </xf>
    <xf numFmtId="38" fontId="1" fillId="0" borderId="4" xfId="0" applyNumberFormat="1" applyFont="1" applyFill="1" applyBorder="1"/>
    <xf numFmtId="164" fontId="1" fillId="0" borderId="4" xfId="1" applyNumberFormat="1" applyFont="1" applyFill="1" applyBorder="1"/>
    <xf numFmtId="0" fontId="0" fillId="0" borderId="8" xfId="0" applyBorder="1"/>
    <xf numFmtId="0" fontId="1" fillId="0" borderId="8" xfId="0" applyFont="1" applyFill="1" applyBorder="1"/>
    <xf numFmtId="43" fontId="1" fillId="0" borderId="8" xfId="1" applyFont="1" applyFill="1" applyBorder="1" applyAlignment="1">
      <alignment horizontal="right"/>
    </xf>
    <xf numFmtId="38" fontId="1" fillId="0" borderId="8" xfId="0" applyNumberFormat="1" applyFont="1" applyFill="1" applyBorder="1"/>
    <xf numFmtId="44" fontId="1" fillId="0" borderId="8" xfId="11" applyFont="1" applyFill="1" applyBorder="1"/>
    <xf numFmtId="165" fontId="1" fillId="0" borderId="8" xfId="11" applyNumberFormat="1" applyFont="1" applyFill="1" applyBorder="1"/>
    <xf numFmtId="165" fontId="8" fillId="0" borderId="8" xfId="11" applyNumberFormat="1" applyFont="1" applyBorder="1"/>
    <xf numFmtId="0" fontId="0" fillId="0" borderId="19" xfId="0" applyBorder="1"/>
    <xf numFmtId="0" fontId="1" fillId="0" borderId="19" xfId="0" applyFont="1" applyFill="1" applyBorder="1"/>
    <xf numFmtId="43" fontId="1" fillId="0" borderId="19" xfId="1" applyFont="1" applyFill="1" applyBorder="1" applyAlignment="1">
      <alignment horizontal="right"/>
    </xf>
    <xf numFmtId="38" fontId="1" fillId="0" borderId="19" xfId="0" applyNumberFormat="1" applyFont="1" applyFill="1" applyBorder="1"/>
    <xf numFmtId="164" fontId="1" fillId="0" borderId="19" xfId="1" applyNumberFormat="1" applyFont="1" applyFill="1" applyBorder="1"/>
    <xf numFmtId="38" fontId="1" fillId="0" borderId="19" xfId="0" applyNumberFormat="1" applyFont="1" applyBorder="1"/>
    <xf numFmtId="3" fontId="1" fillId="0" borderId="4" xfId="0" applyNumberFormat="1" applyFont="1" applyBorder="1" applyAlignment="1">
      <alignment wrapText="1"/>
    </xf>
    <xf numFmtId="3" fontId="1" fillId="0" borderId="0" xfId="0" applyNumberFormat="1" applyFont="1" applyAlignment="1">
      <alignment horizontal="left" wrapText="1"/>
    </xf>
    <xf numFmtId="3" fontId="0" fillId="0" borderId="0" xfId="0" applyNumberFormat="1" applyAlignment="1">
      <alignment horizontal="left" wrapText="1"/>
    </xf>
    <xf numFmtId="3" fontId="1" fillId="0" borderId="4" xfId="0" applyNumberFormat="1" applyFont="1" applyBorder="1" applyAlignment="1">
      <alignment horizontal="left" wrapText="1"/>
    </xf>
    <xf numFmtId="164" fontId="1" fillId="0" borderId="9" xfId="1" applyNumberFormat="1" applyFont="1" applyFill="1" applyBorder="1" applyAlignment="1">
      <alignment horizontal="right"/>
    </xf>
    <xf numFmtId="164" fontId="1" fillId="0" borderId="8" xfId="1" applyNumberFormat="1" applyFont="1" applyFill="1" applyBorder="1" applyAlignment="1">
      <alignment horizontal="right"/>
    </xf>
    <xf numFmtId="164" fontId="1" fillId="0" borderId="4" xfId="1" applyNumberFormat="1" applyFont="1" applyFill="1" applyBorder="1" applyAlignment="1">
      <alignment horizontal="right"/>
    </xf>
    <xf numFmtId="164" fontId="1" fillId="0" borderId="8" xfId="0" applyNumberFormat="1" applyFont="1" applyFill="1" applyBorder="1" applyAlignment="1">
      <alignment horizontal="right"/>
    </xf>
  </cellXfs>
  <cellStyles count="12">
    <cellStyle name="Comma" xfId="1" builtinId="3"/>
    <cellStyle name="Comma 2" xfId="2" xr:uid="{00000000-0005-0000-0000-000001000000}"/>
    <cellStyle name="Comma 2 2" xfId="8" xr:uid="{00000000-0005-0000-0000-000002000000}"/>
    <cellStyle name="Comma 3" xfId="6" xr:uid="{00000000-0005-0000-0000-000003000000}"/>
    <cellStyle name="Currency" xfId="11" builtinId="4"/>
    <cellStyle name="Currency 2" xfId="3" xr:uid="{00000000-0005-0000-0000-000004000000}"/>
    <cellStyle name="Currency 2 2" xfId="9" xr:uid="{00000000-0005-0000-0000-000005000000}"/>
    <cellStyle name="Normal" xfId="0" builtinId="0"/>
    <cellStyle name="Normal 2" xfId="4" xr:uid="{00000000-0005-0000-0000-000007000000}"/>
    <cellStyle name="Normal 2 2" xfId="7" xr:uid="{00000000-0005-0000-0000-000008000000}"/>
    <cellStyle name="Percent" xfId="5" builtinId="5"/>
    <cellStyle name="Percent 2" xfId="10" xr:uid="{00000000-0005-0000-0000-00000A000000}"/>
  </cellStyles>
  <dxfs count="0"/>
  <tableStyles count="0" defaultTableStyle="TableStyleMedium9" defaultPivotStyle="PivotStyleLight16"/>
  <colors>
    <mruColors>
      <color rgb="FFCCECFF"/>
      <color rgb="FFFFFFCC"/>
      <color rgb="FF99FF99"/>
      <color rgb="FFC198E0"/>
      <color rgb="FFDCC5ED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F%20District%20Support/DistSup/Impact%20Aid%20&amp;%20Disparity/FY2021%20disparity/Work%20Papers/$Inclusion%20Method/$$DisparityTest_2021_workpaper_NoPupilTra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Disparity (p.1-3)"/>
      <sheetName val="ATTACHMENT A Adj State Owes "/>
      <sheetName val="Attachment B Audited Local Adj."/>
      <sheetName val="EED File Copy Workpaper Col D"/>
    </sheetNames>
    <sheetDataSet>
      <sheetData sheetId="0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7"/>
  <sheetViews>
    <sheetView tabSelected="1" zoomScaleNormal="100" workbookViewId="0">
      <pane xSplit="1" ySplit="5" topLeftCell="B35" activePane="bottomRight" state="frozen"/>
      <selection pane="topRight" activeCell="B1" sqref="B1"/>
      <selection pane="bottomLeft" activeCell="A9" sqref="A9"/>
      <selection pane="bottomRight" sqref="A1:F1"/>
    </sheetView>
  </sheetViews>
  <sheetFormatPr defaultColWidth="14.7109375" defaultRowHeight="12.75" x14ac:dyDescent="0.2"/>
  <cols>
    <col min="1" max="1" width="20.7109375" bestFit="1" customWidth="1"/>
    <col min="2" max="2" width="15.28515625" style="39" bestFit="1" customWidth="1"/>
    <col min="3" max="3" width="14.5703125" style="39" bestFit="1" customWidth="1"/>
    <col min="4" max="4" width="14.140625" style="39" customWidth="1"/>
    <col min="5" max="5" width="11.7109375" style="39" bestFit="1" customWidth="1"/>
    <col min="6" max="6" width="14.42578125" style="39" bestFit="1" customWidth="1"/>
    <col min="7" max="8" width="14.7109375" style="39" customWidth="1"/>
    <col min="9" max="9" width="14.140625" style="39" bestFit="1" customWidth="1"/>
    <col min="10" max="10" width="11.85546875" style="39" bestFit="1" customWidth="1"/>
    <col min="11" max="11" width="12.85546875" style="39" bestFit="1" customWidth="1"/>
    <col min="12" max="12" width="13.28515625" style="39" bestFit="1" customWidth="1"/>
    <col min="13" max="13" width="10.85546875" style="39" bestFit="1" customWidth="1"/>
    <col min="14" max="14" width="10.42578125" style="39" bestFit="1" customWidth="1"/>
    <col min="15" max="15" width="14.5703125" style="39" bestFit="1" customWidth="1"/>
    <col min="16" max="16" width="16.7109375" style="39" bestFit="1" customWidth="1"/>
    <col min="17" max="17" width="11.7109375" style="39" bestFit="1" customWidth="1"/>
    <col min="18" max="18" width="14.5703125" style="39" bestFit="1" customWidth="1"/>
    <col min="19" max="19" width="14.42578125" bestFit="1" customWidth="1"/>
    <col min="20" max="20" width="15" bestFit="1" customWidth="1"/>
    <col min="21" max="21" width="12.7109375" bestFit="1" customWidth="1"/>
    <col min="22" max="22" width="13.7109375" bestFit="1" customWidth="1"/>
    <col min="23" max="23" width="10.5703125" bestFit="1" customWidth="1"/>
    <col min="24" max="24" width="8.5703125" style="1" bestFit="1" customWidth="1"/>
    <col min="25" max="25" width="6.5703125" bestFit="1" customWidth="1"/>
    <col min="26" max="48" width="14.7109375" customWidth="1"/>
  </cols>
  <sheetData>
    <row r="1" spans="1:28" ht="43.5" customHeight="1" x14ac:dyDescent="0.2">
      <c r="A1" s="145" t="s">
        <v>174</v>
      </c>
      <c r="B1" s="145"/>
      <c r="C1" s="145"/>
      <c r="D1" s="145"/>
      <c r="E1" s="145"/>
      <c r="F1" s="145"/>
      <c r="G1" s="5"/>
      <c r="H1" s="5"/>
      <c r="I1" s="5"/>
      <c r="J1" s="87"/>
      <c r="K1" s="87"/>
      <c r="L1" s="87"/>
      <c r="M1" s="87"/>
      <c r="N1" s="5"/>
      <c r="O1" s="5"/>
      <c r="P1" s="5"/>
      <c r="Q1" s="5"/>
      <c r="R1" s="5"/>
      <c r="S1" s="2"/>
      <c r="T1" s="2"/>
      <c r="U1" s="2"/>
      <c r="V1" s="2"/>
      <c r="W1" s="6"/>
      <c r="X1" s="19"/>
      <c r="Y1" s="50"/>
    </row>
    <row r="2" spans="1:28" x14ac:dyDescent="0.2">
      <c r="A2" s="3" t="s">
        <v>92</v>
      </c>
      <c r="B2" s="3" t="s">
        <v>91</v>
      </c>
      <c r="C2" s="3" t="s">
        <v>93</v>
      </c>
      <c r="D2" s="3" t="s">
        <v>94</v>
      </c>
      <c r="E2" s="3" t="s">
        <v>95</v>
      </c>
      <c r="F2" s="3" t="s">
        <v>135</v>
      </c>
      <c r="G2" s="3" t="s">
        <v>96</v>
      </c>
      <c r="H2" s="3" t="s">
        <v>97</v>
      </c>
      <c r="I2" s="3" t="s">
        <v>136</v>
      </c>
      <c r="J2" s="3" t="s">
        <v>98</v>
      </c>
      <c r="K2" s="3" t="s">
        <v>99</v>
      </c>
      <c r="L2" s="3" t="s">
        <v>100</v>
      </c>
      <c r="M2" s="3" t="s">
        <v>101</v>
      </c>
      <c r="N2" s="3" t="s">
        <v>102</v>
      </c>
      <c r="O2" s="3" t="s">
        <v>103</v>
      </c>
      <c r="P2" s="3" t="s">
        <v>104</v>
      </c>
      <c r="Q2" s="3" t="s">
        <v>105</v>
      </c>
      <c r="R2" s="3" t="s">
        <v>106</v>
      </c>
      <c r="S2" s="3" t="s">
        <v>107</v>
      </c>
      <c r="T2" s="3" t="s">
        <v>108</v>
      </c>
      <c r="U2" s="3" t="s">
        <v>122</v>
      </c>
      <c r="V2" s="3" t="s">
        <v>123</v>
      </c>
      <c r="W2" s="3" t="s">
        <v>124</v>
      </c>
      <c r="X2" s="7"/>
      <c r="Y2" s="50"/>
    </row>
    <row r="3" spans="1:28" x14ac:dyDescent="0.2">
      <c r="A3" s="20"/>
      <c r="B3" s="43" t="s">
        <v>158</v>
      </c>
      <c r="C3" s="10" t="s">
        <v>71</v>
      </c>
      <c r="D3" s="43" t="s">
        <v>158</v>
      </c>
      <c r="E3" s="43" t="s">
        <v>158</v>
      </c>
      <c r="F3" s="10" t="s">
        <v>5</v>
      </c>
      <c r="G3" s="43" t="s">
        <v>158</v>
      </c>
      <c r="H3" s="43" t="s">
        <v>158</v>
      </c>
      <c r="I3" s="43" t="s">
        <v>158</v>
      </c>
      <c r="J3" s="43" t="s">
        <v>158</v>
      </c>
      <c r="K3" s="10" t="s">
        <v>5</v>
      </c>
      <c r="L3" s="43" t="s">
        <v>158</v>
      </c>
      <c r="M3" s="43" t="s">
        <v>158</v>
      </c>
      <c r="N3" s="43" t="s">
        <v>158</v>
      </c>
      <c r="O3" s="43" t="s">
        <v>110</v>
      </c>
      <c r="P3" s="43" t="s">
        <v>158</v>
      </c>
      <c r="Q3" s="43" t="s">
        <v>158</v>
      </c>
      <c r="R3" s="43" t="s">
        <v>158</v>
      </c>
      <c r="S3" s="43" t="s">
        <v>158</v>
      </c>
      <c r="T3" s="51" t="s">
        <v>158</v>
      </c>
      <c r="U3" s="43" t="s">
        <v>158</v>
      </c>
      <c r="V3" s="112" t="s">
        <v>158</v>
      </c>
      <c r="W3" s="56" t="s">
        <v>158</v>
      </c>
      <c r="X3" s="58"/>
      <c r="Y3" s="50"/>
    </row>
    <row r="4" spans="1:28" x14ac:dyDescent="0.2">
      <c r="A4" s="21" t="s">
        <v>0</v>
      </c>
      <c r="B4" s="47" t="s">
        <v>143</v>
      </c>
      <c r="C4" s="11" t="s">
        <v>72</v>
      </c>
      <c r="D4" s="47" t="s">
        <v>131</v>
      </c>
      <c r="E4" s="47" t="s">
        <v>129</v>
      </c>
      <c r="F4" s="11" t="s">
        <v>6</v>
      </c>
      <c r="G4" s="47" t="s">
        <v>1</v>
      </c>
      <c r="H4" s="47" t="s">
        <v>2</v>
      </c>
      <c r="I4" s="47" t="s">
        <v>3</v>
      </c>
      <c r="J4" s="47" t="s">
        <v>4</v>
      </c>
      <c r="K4" s="24" t="s">
        <v>74</v>
      </c>
      <c r="L4" s="24" t="s">
        <v>121</v>
      </c>
      <c r="M4" s="24" t="s">
        <v>109</v>
      </c>
      <c r="N4" s="24" t="s">
        <v>109</v>
      </c>
      <c r="O4" s="11" t="s">
        <v>111</v>
      </c>
      <c r="P4" s="11" t="s">
        <v>113</v>
      </c>
      <c r="Q4" s="11" t="s">
        <v>46</v>
      </c>
      <c r="R4" s="11" t="s">
        <v>7</v>
      </c>
      <c r="S4" s="25" t="s">
        <v>138</v>
      </c>
      <c r="T4" s="52" t="s">
        <v>132</v>
      </c>
      <c r="U4" s="47" t="s">
        <v>110</v>
      </c>
      <c r="V4" s="47" t="s">
        <v>134</v>
      </c>
      <c r="W4" s="47" t="s">
        <v>11</v>
      </c>
      <c r="X4" s="58"/>
      <c r="Y4" s="50"/>
    </row>
    <row r="5" spans="1:28" ht="13.5" thickBot="1" x14ac:dyDescent="0.25">
      <c r="A5" s="106" t="s">
        <v>8</v>
      </c>
      <c r="B5" s="107" t="s">
        <v>130</v>
      </c>
      <c r="C5" s="108" t="s">
        <v>73</v>
      </c>
      <c r="D5" s="108" t="s">
        <v>11</v>
      </c>
      <c r="E5" s="107" t="s">
        <v>144</v>
      </c>
      <c r="F5" s="108" t="s">
        <v>11</v>
      </c>
      <c r="G5" s="108" t="s">
        <v>9</v>
      </c>
      <c r="H5" s="108" t="s">
        <v>10</v>
      </c>
      <c r="I5" s="108" t="s">
        <v>11</v>
      </c>
      <c r="J5" s="108" t="s">
        <v>12</v>
      </c>
      <c r="K5" s="108" t="s">
        <v>11</v>
      </c>
      <c r="L5" s="108" t="s">
        <v>11</v>
      </c>
      <c r="M5" s="108" t="s">
        <v>66</v>
      </c>
      <c r="N5" s="108" t="s">
        <v>67</v>
      </c>
      <c r="O5" s="108" t="s">
        <v>112</v>
      </c>
      <c r="P5" s="107" t="s">
        <v>114</v>
      </c>
      <c r="Q5" s="108" t="s">
        <v>11</v>
      </c>
      <c r="R5" s="107" t="s">
        <v>139</v>
      </c>
      <c r="S5" s="110" t="s">
        <v>13</v>
      </c>
      <c r="T5" s="109" t="s">
        <v>133</v>
      </c>
      <c r="U5" s="107" t="s">
        <v>13</v>
      </c>
      <c r="V5" s="107" t="s">
        <v>86</v>
      </c>
      <c r="W5" s="111" t="s">
        <v>137</v>
      </c>
      <c r="X5" s="58"/>
      <c r="Y5" s="50"/>
    </row>
    <row r="6" spans="1:28" ht="13.5" thickTop="1" x14ac:dyDescent="0.2">
      <c r="A6" s="20" t="s">
        <v>35</v>
      </c>
      <c r="B6" s="91">
        <v>18135203</v>
      </c>
      <c r="C6" s="75">
        <v>60866</v>
      </c>
      <c r="D6" s="75">
        <v>11347</v>
      </c>
      <c r="E6" s="148">
        <v>2402192</v>
      </c>
      <c r="F6" s="76">
        <f t="shared" ref="F6:F37" si="0">SUM(B6:E6)</f>
        <v>20609608</v>
      </c>
      <c r="G6" s="92">
        <v>38766371</v>
      </c>
      <c r="H6" s="92">
        <v>399547</v>
      </c>
      <c r="I6" s="92">
        <v>99726</v>
      </c>
      <c r="J6" s="92">
        <v>3526447</v>
      </c>
      <c r="K6" s="75">
        <f t="shared" ref="K6:K37" si="1">SUM(G6:J6)</f>
        <v>42792091</v>
      </c>
      <c r="L6" s="92" t="s">
        <v>159</v>
      </c>
      <c r="M6" s="92">
        <v>0</v>
      </c>
      <c r="N6" s="92">
        <v>0</v>
      </c>
      <c r="O6" s="75">
        <f>'Attachment B Audited Local Adj.'!D41</f>
        <v>2049909</v>
      </c>
      <c r="P6" s="92">
        <v>0</v>
      </c>
      <c r="Q6" s="92">
        <v>2574197</v>
      </c>
      <c r="R6" s="92">
        <v>0</v>
      </c>
      <c r="S6" s="76">
        <f t="shared" ref="S6:S37" si="2">SUM(K6:R6)+F6</f>
        <v>68025805</v>
      </c>
      <c r="T6" s="77">
        <f>'Attachment C Special Cost Diff.'!J39</f>
        <v>-32938328.100000001</v>
      </c>
      <c r="U6" s="76">
        <f t="shared" ref="U6:U37" si="3">S6+T6</f>
        <v>35087476.899999999</v>
      </c>
      <c r="V6" s="113">
        <v>1941.95</v>
      </c>
      <c r="W6" s="78">
        <f t="shared" ref="W6:W37" si="4">ROUND(U6/V6,0)</f>
        <v>18068</v>
      </c>
      <c r="X6" s="62"/>
      <c r="Y6" s="50"/>
    </row>
    <row r="7" spans="1:28" x14ac:dyDescent="0.2">
      <c r="A7" s="66" t="s">
        <v>16</v>
      </c>
      <c r="B7" s="36">
        <v>965297</v>
      </c>
      <c r="C7" s="67">
        <v>800</v>
      </c>
      <c r="D7" s="67">
        <v>614</v>
      </c>
      <c r="E7" s="149">
        <v>281414</v>
      </c>
      <c r="F7" s="68">
        <f t="shared" si="0"/>
        <v>1248125</v>
      </c>
      <c r="G7" s="93">
        <v>1754762</v>
      </c>
      <c r="H7" s="93">
        <v>610</v>
      </c>
      <c r="I7" s="93">
        <v>17826</v>
      </c>
      <c r="J7" s="93">
        <v>107673</v>
      </c>
      <c r="K7" s="67">
        <f t="shared" si="1"/>
        <v>1880871</v>
      </c>
      <c r="L7" s="93" t="s">
        <v>159</v>
      </c>
      <c r="M7" s="93">
        <v>0</v>
      </c>
      <c r="N7" s="93">
        <v>0</v>
      </c>
      <c r="O7" s="67">
        <f>'Attachment B Audited Local Adj.'!D12</f>
        <v>32215</v>
      </c>
      <c r="P7" s="93">
        <v>0</v>
      </c>
      <c r="Q7" s="93">
        <v>33976</v>
      </c>
      <c r="R7" s="93">
        <v>0</v>
      </c>
      <c r="S7" s="68">
        <f t="shared" si="2"/>
        <v>3195187</v>
      </c>
      <c r="T7" s="77">
        <f>'Attachment C Special Cost Diff.'!J10</f>
        <v>-2003503.8000000003</v>
      </c>
      <c r="U7" s="68">
        <f t="shared" si="3"/>
        <v>1191683.1999999997</v>
      </c>
      <c r="V7" s="114">
        <v>95.33</v>
      </c>
      <c r="W7" s="69">
        <f t="shared" si="4"/>
        <v>12501</v>
      </c>
      <c r="X7" s="59"/>
      <c r="Y7" s="50"/>
      <c r="AB7" s="50"/>
    </row>
    <row r="8" spans="1:28" x14ac:dyDescent="0.2">
      <c r="A8" s="22" t="s">
        <v>43</v>
      </c>
      <c r="B8" s="94">
        <v>5418152</v>
      </c>
      <c r="C8" s="42">
        <v>0</v>
      </c>
      <c r="D8" s="42">
        <v>2937</v>
      </c>
      <c r="E8" s="150">
        <v>440240</v>
      </c>
      <c r="F8" s="37">
        <f t="shared" si="0"/>
        <v>5861329</v>
      </c>
      <c r="G8" s="95">
        <v>8848234</v>
      </c>
      <c r="H8" s="95">
        <v>12503</v>
      </c>
      <c r="I8" s="95">
        <v>12848</v>
      </c>
      <c r="J8" s="95">
        <v>0</v>
      </c>
      <c r="K8" s="42">
        <f t="shared" si="1"/>
        <v>8873585</v>
      </c>
      <c r="L8" s="95" t="s">
        <v>159</v>
      </c>
      <c r="M8" s="95">
        <v>0</v>
      </c>
      <c r="N8" s="95">
        <v>0</v>
      </c>
      <c r="O8" s="42">
        <f>'Attachment B Audited Local Adj.'!D53</f>
        <v>5485</v>
      </c>
      <c r="P8" s="95">
        <v>0</v>
      </c>
      <c r="Q8" s="95">
        <v>12105</v>
      </c>
      <c r="R8" s="95">
        <v>0</v>
      </c>
      <c r="S8" s="37">
        <f t="shared" si="2"/>
        <v>14752504</v>
      </c>
      <c r="T8" s="77">
        <f>'Attachment C Special Cost Diff.'!J51</f>
        <v>-8059599.1999999993</v>
      </c>
      <c r="U8" s="37">
        <f t="shared" si="3"/>
        <v>6692904.8000000007</v>
      </c>
      <c r="V8" s="114">
        <v>541.5</v>
      </c>
      <c r="W8" s="40">
        <f t="shared" si="4"/>
        <v>12360</v>
      </c>
      <c r="X8" s="59"/>
      <c r="Y8" s="50"/>
      <c r="AB8" s="50"/>
    </row>
    <row r="9" spans="1:28" x14ac:dyDescent="0.2">
      <c r="A9" s="22" t="s">
        <v>22</v>
      </c>
      <c r="B9" s="94">
        <v>51346121</v>
      </c>
      <c r="C9" s="42">
        <v>0</v>
      </c>
      <c r="D9" s="42">
        <v>527858</v>
      </c>
      <c r="E9" s="150">
        <v>39762</v>
      </c>
      <c r="F9" s="37">
        <f t="shared" si="0"/>
        <v>51913741</v>
      </c>
      <c r="G9" s="95">
        <v>0</v>
      </c>
      <c r="H9" s="95">
        <v>12475</v>
      </c>
      <c r="I9" s="95">
        <v>153964</v>
      </c>
      <c r="J9" s="95">
        <v>513056</v>
      </c>
      <c r="K9" s="42">
        <f t="shared" si="1"/>
        <v>679495</v>
      </c>
      <c r="L9" s="95" t="s">
        <v>159</v>
      </c>
      <c r="M9" s="95">
        <v>0</v>
      </c>
      <c r="N9" s="95">
        <v>0</v>
      </c>
      <c r="O9" s="42">
        <f>'Attachment B Audited Local Adj.'!D22</f>
        <v>23896</v>
      </c>
      <c r="P9" s="95">
        <v>0</v>
      </c>
      <c r="Q9" s="95">
        <v>159573</v>
      </c>
      <c r="R9" s="95">
        <v>0</v>
      </c>
      <c r="S9" s="37">
        <f t="shared" si="2"/>
        <v>52776705</v>
      </c>
      <c r="T9" s="77">
        <f>'Attachment C Special Cost Diff.'!J20</f>
        <v>-51074688.914033279</v>
      </c>
      <c r="U9" s="37">
        <f t="shared" si="3"/>
        <v>1702016.0859667212</v>
      </c>
      <c r="V9" s="114">
        <v>141.5</v>
      </c>
      <c r="W9" s="40">
        <f t="shared" si="4"/>
        <v>12028</v>
      </c>
      <c r="X9" s="61"/>
      <c r="Y9" s="50"/>
      <c r="AB9" s="50"/>
    </row>
    <row r="10" spans="1:28" x14ac:dyDescent="0.2">
      <c r="A10" s="22" t="s">
        <v>31</v>
      </c>
      <c r="B10" s="94">
        <v>9168694</v>
      </c>
      <c r="C10" s="42">
        <v>34153</v>
      </c>
      <c r="D10" s="42">
        <v>3048</v>
      </c>
      <c r="E10" s="150">
        <v>132521</v>
      </c>
      <c r="F10" s="37">
        <f t="shared" si="0"/>
        <v>9338416</v>
      </c>
      <c r="G10" s="95">
        <v>1845595</v>
      </c>
      <c r="H10" s="95">
        <v>5835</v>
      </c>
      <c r="I10" s="95">
        <v>736341</v>
      </c>
      <c r="J10" s="95">
        <v>0</v>
      </c>
      <c r="K10" s="42">
        <f t="shared" si="1"/>
        <v>2587771</v>
      </c>
      <c r="L10" s="95" t="s">
        <v>159</v>
      </c>
      <c r="M10" s="95">
        <v>0</v>
      </c>
      <c r="N10" s="95">
        <v>0</v>
      </c>
      <c r="O10" s="42">
        <f>'Attachment B Audited Local Adj.'!D35</f>
        <v>112842</v>
      </c>
      <c r="P10" s="95">
        <v>0</v>
      </c>
      <c r="Q10" s="95">
        <v>435000</v>
      </c>
      <c r="R10" s="95">
        <v>0</v>
      </c>
      <c r="S10" s="37">
        <f t="shared" si="2"/>
        <v>12474029</v>
      </c>
      <c r="T10" s="77">
        <f>'Attachment C Special Cost Diff.'!J33</f>
        <v>-9171587.8281658124</v>
      </c>
      <c r="U10" s="37">
        <f t="shared" si="3"/>
        <v>3302441.1718341876</v>
      </c>
      <c r="V10" s="114">
        <v>312.55</v>
      </c>
      <c r="W10" s="40">
        <f t="shared" si="4"/>
        <v>10566</v>
      </c>
      <c r="X10" s="60"/>
      <c r="Y10" s="50"/>
      <c r="AB10" s="50"/>
    </row>
    <row r="11" spans="1:28" x14ac:dyDescent="0.2">
      <c r="A11" s="53" t="s">
        <v>119</v>
      </c>
      <c r="B11" s="94">
        <v>502158</v>
      </c>
      <c r="C11" s="42">
        <v>0</v>
      </c>
      <c r="D11" s="42">
        <v>156</v>
      </c>
      <c r="E11" s="150">
        <v>880</v>
      </c>
      <c r="F11" s="37">
        <f t="shared" si="0"/>
        <v>503194</v>
      </c>
      <c r="G11" s="95">
        <v>37094</v>
      </c>
      <c r="H11" s="95">
        <v>515</v>
      </c>
      <c r="I11" s="95">
        <v>2302</v>
      </c>
      <c r="J11" s="95">
        <v>0</v>
      </c>
      <c r="K11" s="42">
        <f t="shared" si="1"/>
        <v>39911</v>
      </c>
      <c r="L11" s="95" t="s">
        <v>159</v>
      </c>
      <c r="M11" s="95">
        <v>0</v>
      </c>
      <c r="N11" s="95">
        <v>0</v>
      </c>
      <c r="O11" s="42">
        <f>'Attachment B Audited Local Adj.'!D43</f>
        <v>0</v>
      </c>
      <c r="P11" s="95">
        <v>0</v>
      </c>
      <c r="Q11" s="95"/>
      <c r="R11" s="95">
        <v>0</v>
      </c>
      <c r="S11" s="37">
        <f t="shared" si="2"/>
        <v>543105</v>
      </c>
      <c r="T11" s="77">
        <f>'Attachment C Special Cost Diff.'!J41</f>
        <v>-436365.04</v>
      </c>
      <c r="U11" s="37">
        <f t="shared" si="3"/>
        <v>106739.96000000002</v>
      </c>
      <c r="V11" s="115">
        <v>11</v>
      </c>
      <c r="W11" s="69">
        <f t="shared" si="4"/>
        <v>9704</v>
      </c>
      <c r="X11" s="19"/>
      <c r="Y11" s="50"/>
      <c r="AB11" s="50"/>
    </row>
    <row r="12" spans="1:28" x14ac:dyDescent="0.2">
      <c r="A12" s="22" t="s">
        <v>40</v>
      </c>
      <c r="B12" s="94">
        <v>1435310</v>
      </c>
      <c r="C12" s="42">
        <v>0</v>
      </c>
      <c r="D12" s="42">
        <v>695</v>
      </c>
      <c r="E12" s="150">
        <v>5240</v>
      </c>
      <c r="F12" s="37">
        <f t="shared" si="0"/>
        <v>1441245</v>
      </c>
      <c r="G12" s="95">
        <v>1612852</v>
      </c>
      <c r="H12" s="95">
        <v>0</v>
      </c>
      <c r="I12" s="95">
        <v>1994</v>
      </c>
      <c r="J12" s="95">
        <v>0</v>
      </c>
      <c r="K12" s="42">
        <f t="shared" si="1"/>
        <v>1614846</v>
      </c>
      <c r="L12" s="95" t="s">
        <v>159</v>
      </c>
      <c r="M12" s="95">
        <v>0</v>
      </c>
      <c r="N12" s="95">
        <v>0</v>
      </c>
      <c r="O12" s="42">
        <f>'Attachment B Audited Local Adj.'!D48</f>
        <v>0</v>
      </c>
      <c r="P12" s="95">
        <v>0</v>
      </c>
      <c r="Q12" s="95"/>
      <c r="R12" s="95">
        <v>0</v>
      </c>
      <c r="S12" s="37">
        <f t="shared" si="2"/>
        <v>3056091</v>
      </c>
      <c r="T12" s="77">
        <f>'Attachment C Special Cost Diff.'!J46</f>
        <v>-1788222.1</v>
      </c>
      <c r="U12" s="37">
        <f t="shared" si="3"/>
        <v>1267868.8999999999</v>
      </c>
      <c r="V12" s="114">
        <v>131</v>
      </c>
      <c r="W12" s="40">
        <f t="shared" si="4"/>
        <v>9678</v>
      </c>
      <c r="X12" s="79"/>
      <c r="Y12" s="50"/>
      <c r="AB12" s="50"/>
    </row>
    <row r="13" spans="1:28" x14ac:dyDescent="0.2">
      <c r="A13" s="22" t="s">
        <v>63</v>
      </c>
      <c r="B13" s="37">
        <v>4593116</v>
      </c>
      <c r="C13" s="42">
        <v>0</v>
      </c>
      <c r="D13" s="42">
        <v>1954</v>
      </c>
      <c r="E13" s="150">
        <v>57305</v>
      </c>
      <c r="F13" s="37">
        <f t="shared" si="0"/>
        <v>4652375</v>
      </c>
      <c r="G13" s="96">
        <v>0</v>
      </c>
      <c r="H13" s="96" t="s">
        <v>159</v>
      </c>
      <c r="I13" s="96" t="s">
        <v>159</v>
      </c>
      <c r="J13" s="96">
        <v>0</v>
      </c>
      <c r="K13" s="42">
        <f t="shared" si="1"/>
        <v>0</v>
      </c>
      <c r="L13" s="97">
        <v>465772</v>
      </c>
      <c r="M13" s="97">
        <v>0</v>
      </c>
      <c r="N13" s="97">
        <v>0</v>
      </c>
      <c r="O13" s="42">
        <f>'Attachment B Audited Local Adj.'!D56</f>
        <v>1672363</v>
      </c>
      <c r="P13" s="97">
        <v>0</v>
      </c>
      <c r="Q13" s="97">
        <v>172437</v>
      </c>
      <c r="R13" s="96">
        <v>0</v>
      </c>
      <c r="S13" s="37">
        <f t="shared" si="2"/>
        <v>6962947</v>
      </c>
      <c r="T13" s="77">
        <f>'Attachment C Special Cost Diff.'!J54</f>
        <v>-5155881.08</v>
      </c>
      <c r="U13" s="37">
        <f t="shared" si="3"/>
        <v>1807065.92</v>
      </c>
      <c r="V13" s="114">
        <v>196.25</v>
      </c>
      <c r="W13" s="40">
        <f t="shared" si="4"/>
        <v>9208</v>
      </c>
      <c r="X13" s="62"/>
      <c r="Y13" s="50"/>
      <c r="AB13" s="50"/>
    </row>
    <row r="14" spans="1:28" x14ac:dyDescent="0.2">
      <c r="A14" s="22" t="s">
        <v>61</v>
      </c>
      <c r="B14" s="37">
        <v>4337429</v>
      </c>
      <c r="C14" s="42">
        <v>0</v>
      </c>
      <c r="D14" s="42">
        <v>1353</v>
      </c>
      <c r="E14" s="150">
        <v>185339</v>
      </c>
      <c r="F14" s="37">
        <f t="shared" si="0"/>
        <v>4524121</v>
      </c>
      <c r="G14" s="95">
        <v>0</v>
      </c>
      <c r="H14" s="95" t="s">
        <v>159</v>
      </c>
      <c r="I14" s="95" t="s">
        <v>159</v>
      </c>
      <c r="J14" s="95">
        <v>0</v>
      </c>
      <c r="K14" s="42">
        <f t="shared" si="1"/>
        <v>0</v>
      </c>
      <c r="L14" s="95">
        <v>141427</v>
      </c>
      <c r="M14" s="95">
        <v>0</v>
      </c>
      <c r="N14" s="95">
        <v>0</v>
      </c>
      <c r="O14" s="42">
        <f>'Attachment B Audited Local Adj.'!D49</f>
        <v>0</v>
      </c>
      <c r="P14" s="95">
        <v>224499</v>
      </c>
      <c r="Q14" s="95">
        <v>80000</v>
      </c>
      <c r="R14" s="95">
        <v>0</v>
      </c>
      <c r="S14" s="37">
        <f t="shared" si="2"/>
        <v>4970047</v>
      </c>
      <c r="T14" s="77">
        <f>'Attachment C Special Cost Diff.'!J47</f>
        <v>-3659111.12</v>
      </c>
      <c r="U14" s="37">
        <f t="shared" si="3"/>
        <v>1310935.8799999999</v>
      </c>
      <c r="V14" s="114">
        <v>145.25</v>
      </c>
      <c r="W14" s="40">
        <f t="shared" si="4"/>
        <v>9025</v>
      </c>
      <c r="X14" s="60"/>
      <c r="Y14" s="50"/>
      <c r="AB14" s="50"/>
    </row>
    <row r="15" spans="1:28" x14ac:dyDescent="0.2">
      <c r="A15" s="22" t="s">
        <v>45</v>
      </c>
      <c r="B15" s="94">
        <v>1365901</v>
      </c>
      <c r="C15" s="42">
        <v>91</v>
      </c>
      <c r="D15" s="42">
        <v>495</v>
      </c>
      <c r="E15" s="150">
        <v>58691</v>
      </c>
      <c r="F15" s="37">
        <f t="shared" si="0"/>
        <v>1425178</v>
      </c>
      <c r="G15" s="95">
        <v>502000</v>
      </c>
      <c r="H15" s="95">
        <v>27227</v>
      </c>
      <c r="I15" s="95">
        <v>105269</v>
      </c>
      <c r="J15" s="95">
        <v>0</v>
      </c>
      <c r="K15" s="42">
        <f t="shared" si="1"/>
        <v>634496</v>
      </c>
      <c r="L15" s="95" t="s">
        <v>159</v>
      </c>
      <c r="M15" s="95">
        <v>0</v>
      </c>
      <c r="N15" s="95">
        <v>0</v>
      </c>
      <c r="O15" s="42">
        <f>'Attachment B Audited Local Adj.'!D55</f>
        <v>5635</v>
      </c>
      <c r="P15" s="95">
        <v>0</v>
      </c>
      <c r="Q15" s="95">
        <v>2398</v>
      </c>
      <c r="R15" s="95">
        <v>0</v>
      </c>
      <c r="S15" s="37">
        <f t="shared" si="2"/>
        <v>2067707</v>
      </c>
      <c r="T15" s="77">
        <f>'Attachment C Special Cost Diff.'!J53</f>
        <v>-1431093.2356687896</v>
      </c>
      <c r="U15" s="37">
        <f t="shared" si="3"/>
        <v>636613.7643312104</v>
      </c>
      <c r="V15" s="114">
        <v>71.400000000000006</v>
      </c>
      <c r="W15" s="69">
        <f t="shared" si="4"/>
        <v>8916</v>
      </c>
      <c r="Y15" s="50"/>
      <c r="AB15" s="50"/>
    </row>
    <row r="16" spans="1:28" x14ac:dyDescent="0.2">
      <c r="A16" s="22" t="s">
        <v>52</v>
      </c>
      <c r="B16" s="37">
        <v>4971262</v>
      </c>
      <c r="C16" s="42">
        <v>0</v>
      </c>
      <c r="D16" s="42">
        <v>1551</v>
      </c>
      <c r="E16" s="150">
        <v>0</v>
      </c>
      <c r="F16" s="37">
        <f t="shared" si="0"/>
        <v>4972813</v>
      </c>
      <c r="G16" s="95">
        <v>0</v>
      </c>
      <c r="H16" s="95" t="s">
        <v>159</v>
      </c>
      <c r="I16" s="95" t="s">
        <v>159</v>
      </c>
      <c r="J16" s="95">
        <v>0</v>
      </c>
      <c r="K16" s="42">
        <f t="shared" si="1"/>
        <v>0</v>
      </c>
      <c r="L16" s="95">
        <v>92214</v>
      </c>
      <c r="M16" s="95">
        <v>0</v>
      </c>
      <c r="N16" s="95">
        <v>0</v>
      </c>
      <c r="O16" s="42">
        <f>'Attachment B Audited Local Adj.'!D14</f>
        <v>3637</v>
      </c>
      <c r="P16" s="95">
        <v>126962</v>
      </c>
      <c r="Q16" s="95"/>
      <c r="R16" s="95">
        <v>0</v>
      </c>
      <c r="S16" s="37">
        <f t="shared" si="2"/>
        <v>5195626</v>
      </c>
      <c r="T16" s="77">
        <f>'Attachment C Special Cost Diff.'!J12</f>
        <v>-4494165.18</v>
      </c>
      <c r="U16" s="37">
        <f t="shared" si="3"/>
        <v>701460.8200000003</v>
      </c>
      <c r="V16" s="114">
        <v>80.849999999999994</v>
      </c>
      <c r="W16" s="40">
        <f t="shared" si="4"/>
        <v>8676</v>
      </c>
      <c r="X16" s="61"/>
      <c r="Y16" s="50"/>
      <c r="AB16" s="50"/>
    </row>
    <row r="17" spans="1:28" x14ac:dyDescent="0.2">
      <c r="A17" s="22" t="s">
        <v>34</v>
      </c>
      <c r="B17" s="94">
        <v>9042334</v>
      </c>
      <c r="C17" s="42">
        <v>924</v>
      </c>
      <c r="D17" s="42">
        <v>3214</v>
      </c>
      <c r="E17" s="150">
        <v>428338</v>
      </c>
      <c r="F17" s="37">
        <f t="shared" si="0"/>
        <v>9474810</v>
      </c>
      <c r="G17" s="95">
        <v>3225000</v>
      </c>
      <c r="H17" s="95">
        <v>0</v>
      </c>
      <c r="I17" s="95">
        <v>447884</v>
      </c>
      <c r="J17" s="95">
        <v>0</v>
      </c>
      <c r="K17" s="42">
        <f t="shared" si="1"/>
        <v>3672884</v>
      </c>
      <c r="L17" s="95" t="s">
        <v>159</v>
      </c>
      <c r="M17" s="95">
        <v>0</v>
      </c>
      <c r="N17" s="95">
        <v>0</v>
      </c>
      <c r="O17" s="42">
        <f>'Attachment B Audited Local Adj.'!D40</f>
        <v>20161</v>
      </c>
      <c r="P17" s="95">
        <v>0</v>
      </c>
      <c r="Q17" s="95">
        <v>100683</v>
      </c>
      <c r="R17" s="95">
        <v>0</v>
      </c>
      <c r="S17" s="37">
        <f t="shared" si="2"/>
        <v>13268538</v>
      </c>
      <c r="T17" s="77">
        <f>'Attachment C Special Cost Diff.'!J38</f>
        <v>-8289622.052375732</v>
      </c>
      <c r="U17" s="37">
        <f t="shared" si="3"/>
        <v>4978915.947624268</v>
      </c>
      <c r="V17" s="114">
        <v>624.4</v>
      </c>
      <c r="W17" s="40">
        <f t="shared" si="4"/>
        <v>7974</v>
      </c>
      <c r="X17" s="64"/>
      <c r="Y17" s="50"/>
      <c r="AB17" s="50"/>
    </row>
    <row r="18" spans="1:28" x14ac:dyDescent="0.2">
      <c r="A18" s="22" t="s">
        <v>25</v>
      </c>
      <c r="B18" s="94">
        <v>2229072</v>
      </c>
      <c r="C18" s="42">
        <v>0</v>
      </c>
      <c r="D18" s="42">
        <v>711</v>
      </c>
      <c r="E18" s="150">
        <v>0</v>
      </c>
      <c r="F18" s="37">
        <f t="shared" si="0"/>
        <v>2229783</v>
      </c>
      <c r="G18" s="95">
        <v>110732</v>
      </c>
      <c r="H18" s="95">
        <v>0</v>
      </c>
      <c r="I18" s="95">
        <v>101295</v>
      </c>
      <c r="J18" s="95">
        <v>64000</v>
      </c>
      <c r="K18" s="42">
        <f t="shared" si="1"/>
        <v>276027</v>
      </c>
      <c r="L18" s="95" t="s">
        <v>159</v>
      </c>
      <c r="M18" s="95">
        <v>0</v>
      </c>
      <c r="N18" s="95">
        <v>0</v>
      </c>
      <c r="O18" s="42">
        <f>'Attachment B Audited Local Adj.'!D25</f>
        <v>0</v>
      </c>
      <c r="P18" s="95">
        <v>0</v>
      </c>
      <c r="Q18" s="95">
        <v>12641</v>
      </c>
      <c r="R18" s="95">
        <v>0</v>
      </c>
      <c r="S18" s="37">
        <f t="shared" si="2"/>
        <v>2518451</v>
      </c>
      <c r="T18" s="77">
        <f>'Attachment C Special Cost Diff.'!J23</f>
        <v>-1977991.4472531369</v>
      </c>
      <c r="U18" s="37">
        <f t="shared" si="3"/>
        <v>540459.5527468631</v>
      </c>
      <c r="V18" s="114">
        <v>67.900000000000006</v>
      </c>
      <c r="W18" s="40">
        <f t="shared" si="4"/>
        <v>7960</v>
      </c>
      <c r="X18" s="59"/>
      <c r="Y18" s="50"/>
      <c r="AB18" s="50"/>
    </row>
    <row r="19" spans="1:28" x14ac:dyDescent="0.2">
      <c r="A19" s="22" t="s">
        <v>33</v>
      </c>
      <c r="B19" s="94">
        <v>11724183</v>
      </c>
      <c r="C19" s="42">
        <v>0</v>
      </c>
      <c r="D19" s="42">
        <v>3682</v>
      </c>
      <c r="E19" s="150">
        <v>74635</v>
      </c>
      <c r="F19" s="37">
        <f t="shared" si="0"/>
        <v>11802500</v>
      </c>
      <c r="G19" s="95">
        <v>81065</v>
      </c>
      <c r="H19" s="95">
        <v>28</v>
      </c>
      <c r="I19" s="95">
        <v>128408</v>
      </c>
      <c r="J19" s="95">
        <v>0</v>
      </c>
      <c r="K19" s="42">
        <f t="shared" si="1"/>
        <v>209501</v>
      </c>
      <c r="L19" s="95" t="s">
        <v>159</v>
      </c>
      <c r="M19" s="95">
        <v>0</v>
      </c>
      <c r="N19" s="95">
        <v>0</v>
      </c>
      <c r="O19" s="42">
        <f>'Attachment B Audited Local Adj.'!D39</f>
        <v>0</v>
      </c>
      <c r="P19" s="95">
        <v>0</v>
      </c>
      <c r="Q19" s="95">
        <v>91987</v>
      </c>
      <c r="R19" s="95">
        <v>0</v>
      </c>
      <c r="S19" s="37">
        <f t="shared" si="2"/>
        <v>12103988</v>
      </c>
      <c r="T19" s="77">
        <f>'Attachment C Special Cost Diff.'!J37</f>
        <v>-11196092.860000001</v>
      </c>
      <c r="U19" s="37">
        <f t="shared" si="3"/>
        <v>907895.13999999873</v>
      </c>
      <c r="V19" s="114">
        <v>115</v>
      </c>
      <c r="W19" s="40">
        <f t="shared" si="4"/>
        <v>7895</v>
      </c>
      <c r="X19" s="63"/>
      <c r="Y19" s="35"/>
      <c r="AB19" s="50"/>
    </row>
    <row r="20" spans="1:28" x14ac:dyDescent="0.2">
      <c r="A20" s="22" t="s">
        <v>44</v>
      </c>
      <c r="B20" s="94">
        <v>3303245</v>
      </c>
      <c r="C20" s="42">
        <v>16</v>
      </c>
      <c r="D20" s="42">
        <v>1212</v>
      </c>
      <c r="E20" s="150">
        <v>138391</v>
      </c>
      <c r="F20" s="37">
        <f t="shared" si="0"/>
        <v>3442864</v>
      </c>
      <c r="G20" s="95">
        <v>1425000</v>
      </c>
      <c r="H20" s="95">
        <v>339</v>
      </c>
      <c r="I20" s="95">
        <v>84387</v>
      </c>
      <c r="J20" s="95">
        <v>0</v>
      </c>
      <c r="K20" s="42">
        <f t="shared" si="1"/>
        <v>1509726</v>
      </c>
      <c r="L20" s="95" t="s">
        <v>159</v>
      </c>
      <c r="M20" s="95">
        <v>0</v>
      </c>
      <c r="N20" s="95">
        <v>0</v>
      </c>
      <c r="O20" s="42">
        <f>'Attachment B Audited Local Adj.'!D54</f>
        <v>345</v>
      </c>
      <c r="P20" s="95">
        <v>0</v>
      </c>
      <c r="Q20" s="95">
        <v>4074</v>
      </c>
      <c r="R20" s="95">
        <v>0</v>
      </c>
      <c r="S20" s="37">
        <f t="shared" si="2"/>
        <v>4957009</v>
      </c>
      <c r="T20" s="77">
        <f>'Attachment C Special Cost Diff.'!J52</f>
        <v>-3573806.4245959707</v>
      </c>
      <c r="U20" s="37">
        <f t="shared" si="3"/>
        <v>1383202.5754040293</v>
      </c>
      <c r="V20" s="114">
        <v>178.8</v>
      </c>
      <c r="W20" s="40">
        <f t="shared" si="4"/>
        <v>7736</v>
      </c>
      <c r="X20" s="59"/>
      <c r="Y20" s="50"/>
      <c r="AB20" s="50"/>
    </row>
    <row r="21" spans="1:28" x14ac:dyDescent="0.2">
      <c r="A21" s="22" t="s">
        <v>51</v>
      </c>
      <c r="B21" s="37">
        <v>3248741</v>
      </c>
      <c r="C21" s="42">
        <v>0</v>
      </c>
      <c r="D21" s="42">
        <v>1045</v>
      </c>
      <c r="E21" s="150">
        <v>43245</v>
      </c>
      <c r="F21" s="37">
        <f t="shared" si="0"/>
        <v>3293031</v>
      </c>
      <c r="G21" s="95">
        <v>0</v>
      </c>
      <c r="H21" s="95" t="s">
        <v>159</v>
      </c>
      <c r="I21" s="95" t="s">
        <v>159</v>
      </c>
      <c r="J21" s="95">
        <v>0</v>
      </c>
      <c r="K21" s="42">
        <f t="shared" si="1"/>
        <v>0</v>
      </c>
      <c r="L21" s="95">
        <v>43410</v>
      </c>
      <c r="M21" s="95">
        <v>0</v>
      </c>
      <c r="N21" s="95">
        <v>0</v>
      </c>
      <c r="O21" s="42">
        <f>'Attachment B Audited Local Adj.'!D13</f>
        <v>101116</v>
      </c>
      <c r="P21" s="95">
        <v>204585</v>
      </c>
      <c r="Q21" s="95"/>
      <c r="R21" s="95">
        <v>0</v>
      </c>
      <c r="S21" s="37">
        <f t="shared" si="2"/>
        <v>3642142</v>
      </c>
      <c r="T21" s="77">
        <f>'Attachment C Special Cost Diff.'!J11</f>
        <v>-2563635.48</v>
      </c>
      <c r="U21" s="37">
        <f t="shared" si="3"/>
        <v>1078506.52</v>
      </c>
      <c r="V21" s="114">
        <v>139.5</v>
      </c>
      <c r="W21" s="40">
        <f t="shared" si="4"/>
        <v>7731</v>
      </c>
      <c r="X21" s="59"/>
      <c r="Y21" s="50"/>
      <c r="AB21" s="50"/>
    </row>
    <row r="22" spans="1:28" x14ac:dyDescent="0.2">
      <c r="A22" s="22" t="s">
        <v>14</v>
      </c>
      <c r="B22" s="37">
        <v>4617087</v>
      </c>
      <c r="C22" s="42">
        <v>0</v>
      </c>
      <c r="D22" s="42">
        <v>1851</v>
      </c>
      <c r="E22" s="150">
        <v>70744</v>
      </c>
      <c r="F22" s="37">
        <f t="shared" si="0"/>
        <v>4689682</v>
      </c>
      <c r="G22" s="95">
        <v>850000</v>
      </c>
      <c r="H22" s="95">
        <v>0</v>
      </c>
      <c r="I22" s="95">
        <v>38222</v>
      </c>
      <c r="J22" s="95">
        <v>231705</v>
      </c>
      <c r="K22" s="42">
        <f t="shared" si="1"/>
        <v>1119927</v>
      </c>
      <c r="L22" s="95" t="s">
        <v>159</v>
      </c>
      <c r="M22" s="95">
        <v>0</v>
      </c>
      <c r="N22" s="95">
        <v>0</v>
      </c>
      <c r="O22" s="42">
        <f>'Attachment B Audited Local Adj.'!D8</f>
        <v>800430</v>
      </c>
      <c r="P22" s="95">
        <v>0</v>
      </c>
      <c r="Q22" s="95">
        <v>182020</v>
      </c>
      <c r="R22" s="95">
        <v>0</v>
      </c>
      <c r="S22" s="37">
        <f t="shared" si="2"/>
        <v>6792059</v>
      </c>
      <c r="T22" s="77">
        <f>'Attachment C Special Cost Diff.'!J6</f>
        <v>-5227312.953877219</v>
      </c>
      <c r="U22" s="37">
        <f t="shared" si="3"/>
        <v>1564746.046122781</v>
      </c>
      <c r="V22" s="114">
        <v>206.25</v>
      </c>
      <c r="W22" s="40">
        <f t="shared" si="4"/>
        <v>7587</v>
      </c>
      <c r="X22" s="60" t="s">
        <v>89</v>
      </c>
      <c r="Y22" s="50"/>
      <c r="AB22" s="50"/>
    </row>
    <row r="23" spans="1:28" x14ac:dyDescent="0.2">
      <c r="A23" s="22" t="s">
        <v>42</v>
      </c>
      <c r="B23" s="94">
        <v>3716463</v>
      </c>
      <c r="C23" s="42">
        <v>4</v>
      </c>
      <c r="D23" s="42">
        <v>1749</v>
      </c>
      <c r="E23" s="150">
        <v>277020</v>
      </c>
      <c r="F23" s="37">
        <f t="shared" si="0"/>
        <v>3995236</v>
      </c>
      <c r="G23" s="95">
        <v>3237476</v>
      </c>
      <c r="H23" s="95">
        <v>542</v>
      </c>
      <c r="I23" s="95">
        <v>27804</v>
      </c>
      <c r="J23" s="95">
        <v>0</v>
      </c>
      <c r="K23" s="42">
        <f t="shared" si="1"/>
        <v>3265822</v>
      </c>
      <c r="L23" s="95" t="s">
        <v>159</v>
      </c>
      <c r="M23" s="95">
        <v>0</v>
      </c>
      <c r="N23" s="95">
        <v>0</v>
      </c>
      <c r="O23" s="42">
        <f>'Attachment B Audited Local Adj.'!D52</f>
        <v>6089</v>
      </c>
      <c r="P23" s="95">
        <v>0</v>
      </c>
      <c r="Q23" s="95"/>
      <c r="R23" s="95">
        <v>0</v>
      </c>
      <c r="S23" s="37">
        <f t="shared" si="2"/>
        <v>7267147</v>
      </c>
      <c r="T23" s="77">
        <f>'Attachment C Special Cost Diff.'!J50</f>
        <v>-4344377.0999999996</v>
      </c>
      <c r="U23" s="37">
        <f t="shared" si="3"/>
        <v>2922769.9000000004</v>
      </c>
      <c r="V23" s="114">
        <v>386.9</v>
      </c>
      <c r="W23" s="40">
        <f t="shared" si="4"/>
        <v>7554</v>
      </c>
      <c r="X23" s="60"/>
      <c r="Y23" s="50"/>
      <c r="AB23" s="50"/>
    </row>
    <row r="24" spans="1:28" x14ac:dyDescent="0.2">
      <c r="A24" s="22" t="s">
        <v>15</v>
      </c>
      <c r="B24" s="94">
        <v>321890430</v>
      </c>
      <c r="C24" s="42">
        <v>0</v>
      </c>
      <c r="D24" s="42">
        <v>544896</v>
      </c>
      <c r="E24" s="150">
        <v>18521357</v>
      </c>
      <c r="F24" s="37">
        <f t="shared" si="0"/>
        <v>340956683</v>
      </c>
      <c r="G24" s="95">
        <v>208597527</v>
      </c>
      <c r="H24" s="95">
        <v>1034525</v>
      </c>
      <c r="I24" s="95">
        <v>1145762</v>
      </c>
      <c r="J24" s="95">
        <v>0</v>
      </c>
      <c r="K24" s="42">
        <f t="shared" si="1"/>
        <v>210777814</v>
      </c>
      <c r="L24" s="95" t="s">
        <v>159</v>
      </c>
      <c r="M24" s="95">
        <v>207051</v>
      </c>
      <c r="N24" s="95">
        <v>0</v>
      </c>
      <c r="O24" s="42">
        <f>'Attachment B Audited Local Adj.'!D9</f>
        <v>7442308</v>
      </c>
      <c r="P24" s="95">
        <v>1339770</v>
      </c>
      <c r="Q24" s="95">
        <v>3841643</v>
      </c>
      <c r="R24" s="95">
        <v>0</v>
      </c>
      <c r="S24" s="37">
        <f t="shared" si="2"/>
        <v>564565269</v>
      </c>
      <c r="T24" s="77">
        <f>'Attachment C Special Cost Diff.'!J7</f>
        <v>-274709883.10000002</v>
      </c>
      <c r="U24" s="37">
        <f t="shared" si="3"/>
        <v>289855385.89999998</v>
      </c>
      <c r="V24" s="114">
        <v>38505.94</v>
      </c>
      <c r="W24" s="69">
        <f t="shared" si="4"/>
        <v>7528</v>
      </c>
      <c r="Y24" s="50"/>
      <c r="AB24" s="50"/>
    </row>
    <row r="25" spans="1:28" x14ac:dyDescent="0.2">
      <c r="A25" s="22" t="s">
        <v>26</v>
      </c>
      <c r="B25" s="94">
        <v>37181939</v>
      </c>
      <c r="C25" s="42">
        <v>0</v>
      </c>
      <c r="D25" s="42">
        <v>16247</v>
      </c>
      <c r="E25" s="150">
        <v>2406058</v>
      </c>
      <c r="F25" s="37">
        <f t="shared" si="0"/>
        <v>39604244</v>
      </c>
      <c r="G25" s="95">
        <v>26898746</v>
      </c>
      <c r="H25" s="95">
        <v>0</v>
      </c>
      <c r="I25" s="95">
        <v>251978</v>
      </c>
      <c r="J25" s="95">
        <v>0</v>
      </c>
      <c r="K25" s="42">
        <f t="shared" si="1"/>
        <v>27150724</v>
      </c>
      <c r="L25" s="95" t="s">
        <v>159</v>
      </c>
      <c r="M25" s="95">
        <v>68240</v>
      </c>
      <c r="N25" s="95">
        <v>0</v>
      </c>
      <c r="O25" s="42">
        <f>'Attachment B Audited Local Adj.'!D27</f>
        <v>0</v>
      </c>
      <c r="P25" s="95">
        <v>53911</v>
      </c>
      <c r="Q25" s="95">
        <v>253275</v>
      </c>
      <c r="R25" s="95">
        <v>0</v>
      </c>
      <c r="S25" s="37">
        <f t="shared" si="2"/>
        <v>67130394</v>
      </c>
      <c r="T25" s="77">
        <f>'Attachment C Special Cost Diff.'!J25</f>
        <v>-40046563.799999997</v>
      </c>
      <c r="U25" s="37">
        <f t="shared" si="3"/>
        <v>27083830.200000003</v>
      </c>
      <c r="V25" s="115">
        <v>3612.7</v>
      </c>
      <c r="W25" s="40">
        <f t="shared" si="4"/>
        <v>7497</v>
      </c>
      <c r="X25" s="60"/>
      <c r="Y25" s="50"/>
      <c r="AB25" s="50"/>
    </row>
    <row r="26" spans="1:28" x14ac:dyDescent="0.2">
      <c r="A26" s="22" t="s">
        <v>39</v>
      </c>
      <c r="B26" s="94">
        <v>12682898</v>
      </c>
      <c r="C26" s="42">
        <v>0</v>
      </c>
      <c r="D26" s="42">
        <v>5039</v>
      </c>
      <c r="E26" s="150">
        <v>504161</v>
      </c>
      <c r="F26" s="37">
        <f t="shared" si="0"/>
        <v>13192098</v>
      </c>
      <c r="G26" s="95">
        <v>6803233</v>
      </c>
      <c r="H26" s="95">
        <v>0</v>
      </c>
      <c r="I26" s="95">
        <v>83219</v>
      </c>
      <c r="J26" s="95">
        <v>0</v>
      </c>
      <c r="K26" s="42">
        <f t="shared" si="1"/>
        <v>6886452</v>
      </c>
      <c r="L26" s="95" t="s">
        <v>159</v>
      </c>
      <c r="M26" s="95">
        <v>0</v>
      </c>
      <c r="N26" s="95">
        <v>0</v>
      </c>
      <c r="O26" s="42">
        <f>'Attachment B Audited Local Adj.'!D47</f>
        <v>26455</v>
      </c>
      <c r="P26" s="95">
        <v>208587</v>
      </c>
      <c r="Q26" s="95"/>
      <c r="R26" s="95">
        <v>0</v>
      </c>
      <c r="S26" s="37">
        <f t="shared" si="2"/>
        <v>20313592</v>
      </c>
      <c r="T26" s="77">
        <f>'Attachment C Special Cost Diff.'!J45</f>
        <v>-12363080.073867667</v>
      </c>
      <c r="U26" s="37">
        <f t="shared" si="3"/>
        <v>7950511.9261323325</v>
      </c>
      <c r="V26" s="114">
        <v>1065.8800000000001</v>
      </c>
      <c r="W26" s="40">
        <f t="shared" si="4"/>
        <v>7459</v>
      </c>
      <c r="X26" s="63"/>
      <c r="Y26" s="50"/>
      <c r="AB26" s="50"/>
    </row>
    <row r="27" spans="1:28" x14ac:dyDescent="0.2">
      <c r="A27" s="22" t="s">
        <v>27</v>
      </c>
      <c r="B27" s="94">
        <v>1973055</v>
      </c>
      <c r="C27" s="42">
        <v>0</v>
      </c>
      <c r="D27" s="42">
        <v>699</v>
      </c>
      <c r="E27" s="150">
        <v>27642</v>
      </c>
      <c r="F27" s="37">
        <f t="shared" si="0"/>
        <v>2001396</v>
      </c>
      <c r="G27" s="95">
        <v>110000</v>
      </c>
      <c r="H27" s="95">
        <v>461</v>
      </c>
      <c r="I27" s="95">
        <v>28116</v>
      </c>
      <c r="J27" s="95">
        <v>15645</v>
      </c>
      <c r="K27" s="42">
        <f t="shared" si="1"/>
        <v>154222</v>
      </c>
      <c r="L27" s="95" t="s">
        <v>159</v>
      </c>
      <c r="M27" s="95">
        <v>0</v>
      </c>
      <c r="N27" s="95">
        <v>0</v>
      </c>
      <c r="O27" s="42">
        <f>'Attachment B Audited Local Adj.'!D28</f>
        <v>175628</v>
      </c>
      <c r="P27" s="95">
        <v>0</v>
      </c>
      <c r="Q27" s="95">
        <v>100000</v>
      </c>
      <c r="R27" s="95">
        <v>0</v>
      </c>
      <c r="S27" s="37">
        <f t="shared" si="2"/>
        <v>2431246</v>
      </c>
      <c r="T27" s="77">
        <f>'Attachment C Special Cost Diff.'!J26</f>
        <v>-1745954.7196662156</v>
      </c>
      <c r="U27" s="37">
        <f t="shared" si="3"/>
        <v>685291.28033378441</v>
      </c>
      <c r="V27" s="114">
        <v>92.14</v>
      </c>
      <c r="W27" s="40">
        <f t="shared" si="4"/>
        <v>7438</v>
      </c>
      <c r="X27" s="60"/>
      <c r="Y27" s="50"/>
      <c r="AB27" s="50"/>
    </row>
    <row r="28" spans="1:28" x14ac:dyDescent="0.2">
      <c r="A28" s="22" t="s">
        <v>30</v>
      </c>
      <c r="B28" s="94">
        <v>27615089</v>
      </c>
      <c r="C28" s="42">
        <v>20220</v>
      </c>
      <c r="D28" s="42">
        <v>889997</v>
      </c>
      <c r="E28" s="150">
        <v>1779757</v>
      </c>
      <c r="F28" s="37">
        <f t="shared" si="0"/>
        <v>30305063</v>
      </c>
      <c r="G28" s="95">
        <v>8842475</v>
      </c>
      <c r="H28" s="95">
        <v>0</v>
      </c>
      <c r="I28" s="95">
        <v>158649</v>
      </c>
      <c r="J28" s="95">
        <v>547614</v>
      </c>
      <c r="K28" s="42">
        <f t="shared" si="1"/>
        <v>9548738</v>
      </c>
      <c r="L28" s="95" t="s">
        <v>159</v>
      </c>
      <c r="M28" s="95">
        <v>0</v>
      </c>
      <c r="N28" s="95">
        <v>0</v>
      </c>
      <c r="O28" s="42">
        <f>'Attachment B Audited Local Adj.'!D33</f>
        <v>1268202</v>
      </c>
      <c r="P28" s="95">
        <v>159411.71</v>
      </c>
      <c r="Q28" s="95"/>
      <c r="R28" s="95">
        <v>0</v>
      </c>
      <c r="S28" s="37">
        <f t="shared" si="2"/>
        <v>41281414.710000001</v>
      </c>
      <c r="T28" s="77">
        <f>'Attachment C Special Cost Diff.'!J31</f>
        <v>-26331023.82311048</v>
      </c>
      <c r="U28" s="37">
        <f t="shared" si="3"/>
        <v>14950390.886889521</v>
      </c>
      <c r="V28" s="114">
        <v>2015.58</v>
      </c>
      <c r="W28" s="40">
        <f t="shared" si="4"/>
        <v>7417</v>
      </c>
      <c r="X28" s="61"/>
      <c r="Y28" s="50"/>
      <c r="AB28" s="50"/>
    </row>
    <row r="29" spans="1:28" x14ac:dyDescent="0.2">
      <c r="A29" s="22" t="s">
        <v>36</v>
      </c>
      <c r="B29" s="94">
        <v>37462912</v>
      </c>
      <c r="C29" s="42">
        <v>1600</v>
      </c>
      <c r="D29" s="42">
        <v>21087</v>
      </c>
      <c r="E29" s="150">
        <v>52099</v>
      </c>
      <c r="F29" s="37">
        <f t="shared" si="0"/>
        <v>37537698</v>
      </c>
      <c r="G29" s="95">
        <v>4140049</v>
      </c>
      <c r="H29" s="95">
        <v>1695</v>
      </c>
      <c r="I29" s="95">
        <v>402335</v>
      </c>
      <c r="J29" s="95">
        <v>0</v>
      </c>
      <c r="K29" s="42">
        <f t="shared" si="1"/>
        <v>4544079</v>
      </c>
      <c r="L29" s="95" t="s">
        <v>159</v>
      </c>
      <c r="M29" s="95">
        <v>0</v>
      </c>
      <c r="N29" s="95">
        <v>0</v>
      </c>
      <c r="O29" s="42">
        <f>'Attachment B Audited Local Adj.'!D42</f>
        <v>2363398</v>
      </c>
      <c r="P29" s="95">
        <v>0</v>
      </c>
      <c r="Q29" s="95">
        <v>1634898</v>
      </c>
      <c r="R29" s="95">
        <v>0</v>
      </c>
      <c r="S29" s="37">
        <f t="shared" si="2"/>
        <v>46080073</v>
      </c>
      <c r="T29" s="77">
        <f>'Attachment C Special Cost Diff.'!J40</f>
        <v>-31963747.509831045</v>
      </c>
      <c r="U29" s="37">
        <f t="shared" si="3"/>
        <v>14116325.490168955</v>
      </c>
      <c r="V29" s="115">
        <v>1929.59</v>
      </c>
      <c r="W29" s="40">
        <f t="shared" si="4"/>
        <v>7316</v>
      </c>
      <c r="X29" s="62"/>
      <c r="Y29" s="50"/>
      <c r="AB29" s="50"/>
    </row>
    <row r="30" spans="1:28" x14ac:dyDescent="0.2">
      <c r="A30" s="53" t="s">
        <v>19</v>
      </c>
      <c r="B30" s="94">
        <v>8186811</v>
      </c>
      <c r="C30" s="42">
        <v>42</v>
      </c>
      <c r="D30" s="42">
        <v>2854</v>
      </c>
      <c r="E30" s="150">
        <v>326909</v>
      </c>
      <c r="F30" s="37">
        <f t="shared" si="0"/>
        <v>8516616</v>
      </c>
      <c r="G30" s="95">
        <v>1949529</v>
      </c>
      <c r="H30" s="95">
        <v>1267</v>
      </c>
      <c r="I30" s="95">
        <v>108027</v>
      </c>
      <c r="J30" s="95">
        <v>0</v>
      </c>
      <c r="K30" s="42">
        <f t="shared" si="1"/>
        <v>2058823</v>
      </c>
      <c r="L30" s="95" t="s">
        <v>159</v>
      </c>
      <c r="M30" s="95">
        <v>0</v>
      </c>
      <c r="N30" s="95">
        <v>0</v>
      </c>
      <c r="O30" s="42">
        <f>'Attachment B Audited Local Adj.'!D19</f>
        <v>1733</v>
      </c>
      <c r="P30" s="95">
        <v>0</v>
      </c>
      <c r="Q30" s="95"/>
      <c r="R30" s="95">
        <v>0</v>
      </c>
      <c r="S30" s="37">
        <f t="shared" si="2"/>
        <v>10577172</v>
      </c>
      <c r="T30" s="77">
        <f>'Attachment C Special Cost Diff.'!J17</f>
        <v>-9386766.8299888261</v>
      </c>
      <c r="U30" s="37">
        <f t="shared" si="3"/>
        <v>1190405.1700111739</v>
      </c>
      <c r="V30" s="115">
        <v>163.69999999999999</v>
      </c>
      <c r="W30" s="40">
        <f t="shared" si="4"/>
        <v>7272</v>
      </c>
      <c r="X30" s="59"/>
      <c r="Y30" s="50"/>
      <c r="AB30" s="50"/>
    </row>
    <row r="31" spans="1:28" x14ac:dyDescent="0.2">
      <c r="A31" s="22" t="s">
        <v>50</v>
      </c>
      <c r="B31" s="37">
        <v>29809692</v>
      </c>
      <c r="C31" s="42">
        <v>0</v>
      </c>
      <c r="D31" s="42">
        <v>13226</v>
      </c>
      <c r="E31" s="150">
        <v>94076</v>
      </c>
      <c r="F31" s="37">
        <f t="shared" si="0"/>
        <v>29916994</v>
      </c>
      <c r="G31" s="95">
        <v>0</v>
      </c>
      <c r="H31" s="95" t="s">
        <v>159</v>
      </c>
      <c r="I31" s="95" t="s">
        <v>159</v>
      </c>
      <c r="J31" s="95">
        <v>0</v>
      </c>
      <c r="K31" s="42">
        <f t="shared" si="1"/>
        <v>0</v>
      </c>
      <c r="L31" s="95">
        <v>1293293</v>
      </c>
      <c r="M31" s="95">
        <v>0</v>
      </c>
      <c r="N31" s="95">
        <v>0</v>
      </c>
      <c r="O31" s="42">
        <f>'Attachment B Audited Local Adj.'!D11</f>
        <v>12522498</v>
      </c>
      <c r="P31" s="95">
        <v>0</v>
      </c>
      <c r="Q31" s="95">
        <v>985073</v>
      </c>
      <c r="R31" s="95">
        <v>0</v>
      </c>
      <c r="S31" s="37">
        <f t="shared" si="2"/>
        <v>44717858</v>
      </c>
      <c r="T31" s="77">
        <f>'Attachment C Special Cost Diff.'!J9</f>
        <v>-32067442.339999996</v>
      </c>
      <c r="U31" s="37">
        <f t="shared" si="3"/>
        <v>12650415.660000004</v>
      </c>
      <c r="V31" s="114">
        <v>1742.15</v>
      </c>
      <c r="W31" s="69">
        <f t="shared" si="4"/>
        <v>7261</v>
      </c>
      <c r="X31" s="38"/>
      <c r="Y31" s="50"/>
      <c r="AB31" s="50"/>
    </row>
    <row r="32" spans="1:28" x14ac:dyDescent="0.2">
      <c r="A32" s="22" t="s">
        <v>17</v>
      </c>
      <c r="B32" s="94">
        <v>3938050</v>
      </c>
      <c r="C32" s="42">
        <v>0</v>
      </c>
      <c r="D32" s="42">
        <v>1507</v>
      </c>
      <c r="E32" s="150">
        <v>97313</v>
      </c>
      <c r="F32" s="37">
        <f t="shared" si="0"/>
        <v>4036870</v>
      </c>
      <c r="G32" s="95">
        <v>1750812</v>
      </c>
      <c r="H32" s="95">
        <v>404</v>
      </c>
      <c r="I32" s="95">
        <v>11448</v>
      </c>
      <c r="J32" s="95">
        <v>128857</v>
      </c>
      <c r="K32" s="42">
        <f t="shared" si="1"/>
        <v>1891521</v>
      </c>
      <c r="L32" s="95" t="s">
        <v>159</v>
      </c>
      <c r="M32" s="95">
        <v>825</v>
      </c>
      <c r="N32" s="95">
        <v>80</v>
      </c>
      <c r="O32" s="42">
        <f>'Attachment B Audited Local Adj.'!D16</f>
        <v>18127</v>
      </c>
      <c r="P32" s="95">
        <v>0</v>
      </c>
      <c r="Q32" s="95"/>
      <c r="R32" s="95">
        <v>0</v>
      </c>
      <c r="S32" s="37">
        <f t="shared" si="2"/>
        <v>5947423</v>
      </c>
      <c r="T32" s="77">
        <f>'Attachment C Special Cost Diff.'!J14</f>
        <v>-4050164.7361167623</v>
      </c>
      <c r="U32" s="37">
        <f t="shared" si="3"/>
        <v>1897258.2638832377</v>
      </c>
      <c r="V32" s="114">
        <v>262.3</v>
      </c>
      <c r="W32" s="71">
        <f t="shared" si="4"/>
        <v>7233</v>
      </c>
      <c r="X32" s="83"/>
      <c r="Y32" s="50"/>
      <c r="AB32" s="50"/>
    </row>
    <row r="33" spans="1:28" x14ac:dyDescent="0.2">
      <c r="A33" s="53" t="s">
        <v>68</v>
      </c>
      <c r="B33" s="94">
        <v>76302990</v>
      </c>
      <c r="C33" s="42">
        <v>0</v>
      </c>
      <c r="D33" s="42">
        <v>32630</v>
      </c>
      <c r="E33" s="150">
        <v>6078294</v>
      </c>
      <c r="F33" s="37">
        <f t="shared" si="0"/>
        <v>82413914</v>
      </c>
      <c r="G33" s="95">
        <v>36526177</v>
      </c>
      <c r="H33" s="95">
        <v>78281</v>
      </c>
      <c r="I33" s="95">
        <v>219326</v>
      </c>
      <c r="J33" s="95">
        <v>11362732</v>
      </c>
      <c r="K33" s="42">
        <f t="shared" si="1"/>
        <v>48186516</v>
      </c>
      <c r="L33" s="95" t="s">
        <v>159</v>
      </c>
      <c r="M33" s="95">
        <v>0</v>
      </c>
      <c r="N33" s="95">
        <v>0</v>
      </c>
      <c r="O33" s="42">
        <f>'Attachment B Audited Local Adj.'!D30</f>
        <v>0</v>
      </c>
      <c r="P33" s="95">
        <v>0</v>
      </c>
      <c r="Q33" s="95">
        <v>513695</v>
      </c>
      <c r="R33" s="95">
        <v>0</v>
      </c>
      <c r="S33" s="37">
        <f t="shared" si="2"/>
        <v>131114125</v>
      </c>
      <c r="T33" s="77">
        <f>'Attachment C Special Cost Diff.'!J28</f>
        <v>-87839369.335353225</v>
      </c>
      <c r="U33" s="37">
        <f t="shared" si="3"/>
        <v>43274755.664646775</v>
      </c>
      <c r="V33" s="115">
        <v>6012.16</v>
      </c>
      <c r="W33" s="71">
        <f t="shared" si="4"/>
        <v>7198</v>
      </c>
      <c r="X33" s="38"/>
      <c r="Y33" s="50"/>
      <c r="AB33" s="50"/>
    </row>
    <row r="34" spans="1:28" x14ac:dyDescent="0.2">
      <c r="A34" s="22" t="s">
        <v>60</v>
      </c>
      <c r="B34" s="94">
        <v>740379</v>
      </c>
      <c r="C34" s="42">
        <v>0</v>
      </c>
      <c r="D34" s="42">
        <v>447</v>
      </c>
      <c r="E34" s="150">
        <v>0</v>
      </c>
      <c r="F34" s="37">
        <f t="shared" si="0"/>
        <v>740826</v>
      </c>
      <c r="G34" s="95">
        <v>0</v>
      </c>
      <c r="H34" s="95" t="s">
        <v>159</v>
      </c>
      <c r="I34" s="95" t="s">
        <v>159</v>
      </c>
      <c r="J34" s="95">
        <v>0</v>
      </c>
      <c r="K34" s="42">
        <f t="shared" si="1"/>
        <v>0</v>
      </c>
      <c r="L34" s="95">
        <v>64096</v>
      </c>
      <c r="M34" s="95">
        <v>0</v>
      </c>
      <c r="N34" s="95">
        <v>0</v>
      </c>
      <c r="O34" s="42">
        <f>'Attachment B Audited Local Adj.'!D45</f>
        <v>692607</v>
      </c>
      <c r="P34" s="95">
        <v>0</v>
      </c>
      <c r="Q34" s="95"/>
      <c r="R34" s="95">
        <v>0</v>
      </c>
      <c r="S34" s="37">
        <f t="shared" si="2"/>
        <v>1497529</v>
      </c>
      <c r="T34" s="77">
        <f>'Attachment C Special Cost Diff.'!J43</f>
        <v>-1123794</v>
      </c>
      <c r="U34" s="37">
        <f t="shared" si="3"/>
        <v>373735</v>
      </c>
      <c r="V34" s="114">
        <v>52</v>
      </c>
      <c r="W34" s="71">
        <f t="shared" si="4"/>
        <v>7187</v>
      </c>
      <c r="Y34" s="50"/>
      <c r="AB34" s="50"/>
    </row>
    <row r="35" spans="1:28" x14ac:dyDescent="0.2">
      <c r="A35" s="22" t="s">
        <v>49</v>
      </c>
      <c r="B35" s="37">
        <v>4500173</v>
      </c>
      <c r="C35" s="42">
        <v>0</v>
      </c>
      <c r="D35" s="42">
        <v>1887</v>
      </c>
      <c r="E35" s="150">
        <v>62993</v>
      </c>
      <c r="F35" s="37">
        <f t="shared" si="0"/>
        <v>4565053</v>
      </c>
      <c r="G35" s="95">
        <v>0</v>
      </c>
      <c r="H35" s="95" t="s">
        <v>159</v>
      </c>
      <c r="I35" s="95" t="s">
        <v>159</v>
      </c>
      <c r="J35" s="95">
        <v>0</v>
      </c>
      <c r="K35" s="42">
        <f t="shared" si="1"/>
        <v>0</v>
      </c>
      <c r="L35" s="95">
        <v>101044</v>
      </c>
      <c r="M35" s="95">
        <v>0</v>
      </c>
      <c r="N35" s="95">
        <v>0</v>
      </c>
      <c r="O35" s="42">
        <f>'Attachment B Audited Local Adj.'!D10</f>
        <v>1550655</v>
      </c>
      <c r="P35" s="95">
        <v>0</v>
      </c>
      <c r="Q35" s="95">
        <v>273592</v>
      </c>
      <c r="R35" s="95">
        <v>0</v>
      </c>
      <c r="S35" s="37">
        <f t="shared" si="2"/>
        <v>6490344</v>
      </c>
      <c r="T35" s="77">
        <f>'Attachment C Special Cost Diff.'!J8</f>
        <v>-4250344.58</v>
      </c>
      <c r="U35" s="37">
        <f t="shared" si="3"/>
        <v>2239999.42</v>
      </c>
      <c r="V35" s="116">
        <v>313.39999999999998</v>
      </c>
      <c r="W35" s="71">
        <f t="shared" si="4"/>
        <v>7147</v>
      </c>
      <c r="X35" s="19"/>
      <c r="Y35" s="50"/>
      <c r="AB35" s="50"/>
    </row>
    <row r="36" spans="1:28" x14ac:dyDescent="0.2">
      <c r="A36" s="22" t="s">
        <v>28</v>
      </c>
      <c r="B36" s="94">
        <v>26278789</v>
      </c>
      <c r="C36" s="42">
        <v>0</v>
      </c>
      <c r="D36" s="42">
        <v>9728</v>
      </c>
      <c r="E36" s="150">
        <v>1529932</v>
      </c>
      <c r="F36" s="37">
        <f t="shared" si="0"/>
        <v>27818449</v>
      </c>
      <c r="G36" s="95">
        <v>10661428</v>
      </c>
      <c r="H36" s="95">
        <v>389</v>
      </c>
      <c r="I36" s="95">
        <v>67538</v>
      </c>
      <c r="J36" s="95">
        <v>243019</v>
      </c>
      <c r="K36" s="42">
        <f t="shared" si="1"/>
        <v>10972374</v>
      </c>
      <c r="L36" s="95" t="s">
        <v>159</v>
      </c>
      <c r="M36" s="95">
        <v>0</v>
      </c>
      <c r="N36" s="95">
        <v>0</v>
      </c>
      <c r="O36" s="42">
        <f>'Attachment B Audited Local Adj.'!D31</f>
        <v>0</v>
      </c>
      <c r="P36" s="95">
        <v>15333</v>
      </c>
      <c r="Q36" s="95"/>
      <c r="R36" s="95">
        <v>0</v>
      </c>
      <c r="S36" s="37">
        <f t="shared" si="2"/>
        <v>38806156</v>
      </c>
      <c r="T36" s="77">
        <f>'Attachment C Special Cost Diff.'!J29</f>
        <v>-25209407.080446031</v>
      </c>
      <c r="U36" s="37">
        <f t="shared" si="3"/>
        <v>13596748.919553969</v>
      </c>
      <c r="V36" s="114">
        <v>1905.27</v>
      </c>
      <c r="W36" s="71">
        <f t="shared" si="4"/>
        <v>7136</v>
      </c>
      <c r="X36" s="41"/>
      <c r="Y36" s="50"/>
      <c r="AB36" s="50"/>
    </row>
    <row r="37" spans="1:28" x14ac:dyDescent="0.2">
      <c r="A37" s="22" t="s">
        <v>41</v>
      </c>
      <c r="B37" s="94">
        <v>792394</v>
      </c>
      <c r="C37" s="42">
        <v>0</v>
      </c>
      <c r="D37" s="42">
        <v>262</v>
      </c>
      <c r="E37" s="150">
        <v>15573</v>
      </c>
      <c r="F37" s="37">
        <f t="shared" si="0"/>
        <v>808229</v>
      </c>
      <c r="G37" s="95">
        <v>39547</v>
      </c>
      <c r="H37" s="95">
        <v>165</v>
      </c>
      <c r="I37" s="95">
        <v>4372</v>
      </c>
      <c r="J37" s="95">
        <v>0</v>
      </c>
      <c r="K37" s="42">
        <f t="shared" si="1"/>
        <v>44084</v>
      </c>
      <c r="L37" s="95" t="s">
        <v>159</v>
      </c>
      <c r="M37" s="95">
        <v>0</v>
      </c>
      <c r="N37" s="95">
        <v>0</v>
      </c>
      <c r="O37" s="42">
        <f>'Attachment B Audited Local Adj.'!D51</f>
        <v>8109</v>
      </c>
      <c r="P37" s="95">
        <v>0</v>
      </c>
      <c r="Q37" s="95">
        <v>28966</v>
      </c>
      <c r="R37" s="95">
        <v>0</v>
      </c>
      <c r="S37" s="37">
        <f t="shared" si="2"/>
        <v>889388</v>
      </c>
      <c r="T37" s="77">
        <f>'Attachment C Special Cost Diff.'!J49</f>
        <v>-679919.58000000007</v>
      </c>
      <c r="U37" s="37">
        <f t="shared" si="3"/>
        <v>209468.41999999993</v>
      </c>
      <c r="V37" s="116">
        <v>29.55</v>
      </c>
      <c r="W37" s="71">
        <f t="shared" si="4"/>
        <v>7089</v>
      </c>
      <c r="X37" s="41"/>
      <c r="Y37" s="50"/>
      <c r="AB37" s="50"/>
    </row>
    <row r="38" spans="1:28" x14ac:dyDescent="0.2">
      <c r="A38" s="22" t="s">
        <v>55</v>
      </c>
      <c r="B38" s="94">
        <v>5873149</v>
      </c>
      <c r="C38" s="42">
        <v>0</v>
      </c>
      <c r="D38" s="42">
        <v>1993</v>
      </c>
      <c r="E38" s="150">
        <v>39371</v>
      </c>
      <c r="F38" s="37">
        <f t="shared" ref="F38:F59" si="5">SUM(B38:E38)</f>
        <v>5914513</v>
      </c>
      <c r="G38" s="95">
        <v>0</v>
      </c>
      <c r="H38" s="95" t="s">
        <v>159</v>
      </c>
      <c r="I38" s="95" t="s">
        <v>159</v>
      </c>
      <c r="J38" s="95">
        <v>0</v>
      </c>
      <c r="K38" s="42">
        <f t="shared" ref="K38:K59" si="6">SUM(G38:J38)</f>
        <v>0</v>
      </c>
      <c r="L38" s="95">
        <v>75455</v>
      </c>
      <c r="M38" s="95">
        <v>0</v>
      </c>
      <c r="N38" s="95">
        <v>0</v>
      </c>
      <c r="O38" s="42">
        <f>'Attachment B Audited Local Adj.'!D26</f>
        <v>516423</v>
      </c>
      <c r="P38" s="95">
        <v>1400</v>
      </c>
      <c r="Q38" s="95">
        <v>102762</v>
      </c>
      <c r="R38" s="95">
        <v>0</v>
      </c>
      <c r="S38" s="37">
        <f t="shared" ref="S38:S59" si="7">SUM(K38:R38)+F38</f>
        <v>6610553</v>
      </c>
      <c r="T38" s="77">
        <f>'Attachment C Special Cost Diff.'!J24</f>
        <v>-5428528.0999999987</v>
      </c>
      <c r="U38" s="37">
        <f t="shared" ref="U38:U59" si="8">S38+T38</f>
        <v>1182024.9000000013</v>
      </c>
      <c r="V38" s="114">
        <v>168.25</v>
      </c>
      <c r="W38" s="71">
        <f t="shared" ref="W38:W59" si="9">ROUND(U38/V38,0)</f>
        <v>7025</v>
      </c>
      <c r="X38" s="38"/>
      <c r="Y38" s="50"/>
      <c r="AB38" s="50"/>
    </row>
    <row r="39" spans="1:28" x14ac:dyDescent="0.2">
      <c r="A39" s="22" t="s">
        <v>21</v>
      </c>
      <c r="B39" s="94">
        <v>107740577</v>
      </c>
      <c r="C39" s="42">
        <v>0</v>
      </c>
      <c r="D39" s="42">
        <v>1586837</v>
      </c>
      <c r="E39" s="150">
        <v>9325958</v>
      </c>
      <c r="F39" s="37">
        <f t="shared" si="5"/>
        <v>118653372</v>
      </c>
      <c r="G39" s="95">
        <v>49045400</v>
      </c>
      <c r="H39" s="95">
        <v>0</v>
      </c>
      <c r="I39" s="95">
        <v>498745</v>
      </c>
      <c r="J39" s="95">
        <v>0</v>
      </c>
      <c r="K39" s="42">
        <f t="shared" si="6"/>
        <v>49544145</v>
      </c>
      <c r="L39" s="95" t="s">
        <v>159</v>
      </c>
      <c r="M39" s="95">
        <v>5728</v>
      </c>
      <c r="N39" s="95">
        <v>0</v>
      </c>
      <c r="O39" s="42">
        <f>'Attachment B Audited Local Adj.'!D21</f>
        <v>8799155</v>
      </c>
      <c r="P39" s="95">
        <v>963294</v>
      </c>
      <c r="Q39" s="95">
        <v>177177</v>
      </c>
      <c r="R39" s="95">
        <v>0</v>
      </c>
      <c r="S39" s="37">
        <f t="shared" si="7"/>
        <v>178142871</v>
      </c>
      <c r="T39" s="77">
        <f>'Attachment C Special Cost Diff.'!J19</f>
        <v>-105578362.61396855</v>
      </c>
      <c r="U39" s="37">
        <f t="shared" si="8"/>
        <v>72564508.386031449</v>
      </c>
      <c r="V39" s="114">
        <v>10339.200000000001</v>
      </c>
      <c r="W39" s="71">
        <f t="shared" si="9"/>
        <v>7018</v>
      </c>
      <c r="X39" s="38"/>
      <c r="Y39" s="50"/>
      <c r="AB39" s="50"/>
    </row>
    <row r="40" spans="1:28" x14ac:dyDescent="0.2">
      <c r="A40" s="22" t="s">
        <v>47</v>
      </c>
      <c r="B40" s="37">
        <v>8858206</v>
      </c>
      <c r="C40" s="42">
        <v>0</v>
      </c>
      <c r="D40" s="42">
        <v>2873</v>
      </c>
      <c r="E40" s="150">
        <v>765337</v>
      </c>
      <c r="F40" s="37">
        <f t="shared" si="5"/>
        <v>9626416</v>
      </c>
      <c r="G40" s="96">
        <v>0</v>
      </c>
      <c r="H40" s="96" t="s">
        <v>159</v>
      </c>
      <c r="I40" s="96" t="s">
        <v>159</v>
      </c>
      <c r="J40" s="96">
        <v>0</v>
      </c>
      <c r="K40" s="42">
        <f t="shared" si="6"/>
        <v>0</v>
      </c>
      <c r="L40" s="97">
        <v>25514</v>
      </c>
      <c r="M40" s="96">
        <v>0</v>
      </c>
      <c r="N40" s="96">
        <v>0</v>
      </c>
      <c r="O40" s="42">
        <f>'Attachment B Audited Local Adj.'!D6</f>
        <v>353873</v>
      </c>
      <c r="P40" s="97">
        <v>0</v>
      </c>
      <c r="Q40" s="96">
        <v>324848</v>
      </c>
      <c r="R40" s="96">
        <v>0</v>
      </c>
      <c r="S40" s="37">
        <f t="shared" si="7"/>
        <v>10330651</v>
      </c>
      <c r="T40" s="77">
        <f>'Attachment C Special Cost Diff.'!J4</f>
        <v>-7997991.9399999995</v>
      </c>
      <c r="U40" s="37">
        <f t="shared" si="8"/>
        <v>2332659.0600000005</v>
      </c>
      <c r="V40" s="114">
        <v>332.9</v>
      </c>
      <c r="W40" s="71">
        <f t="shared" si="9"/>
        <v>7007</v>
      </c>
      <c r="X40" s="70"/>
      <c r="Y40" s="50"/>
      <c r="AB40" s="50"/>
    </row>
    <row r="41" spans="1:28" x14ac:dyDescent="0.2">
      <c r="A41" s="22" t="s">
        <v>23</v>
      </c>
      <c r="B41" s="94">
        <v>3055007</v>
      </c>
      <c r="C41" s="42">
        <v>0</v>
      </c>
      <c r="D41" s="42">
        <v>1313</v>
      </c>
      <c r="E41" s="150">
        <v>139369</v>
      </c>
      <c r="F41" s="37">
        <f t="shared" si="5"/>
        <v>3195689</v>
      </c>
      <c r="G41" s="95">
        <v>1605000</v>
      </c>
      <c r="H41" s="95">
        <v>454</v>
      </c>
      <c r="I41" s="95">
        <v>38767</v>
      </c>
      <c r="J41" s="95">
        <v>0</v>
      </c>
      <c r="K41" s="42">
        <f t="shared" si="6"/>
        <v>1644221</v>
      </c>
      <c r="L41" s="95" t="s">
        <v>159</v>
      </c>
      <c r="M41" s="95">
        <v>0</v>
      </c>
      <c r="N41" s="95">
        <v>0</v>
      </c>
      <c r="O41" s="42">
        <f>'Attachment B Audited Local Adj.'!D23</f>
        <v>0</v>
      </c>
      <c r="P41" s="95">
        <v>0</v>
      </c>
      <c r="Q41" s="95">
        <v>28460</v>
      </c>
      <c r="R41" s="95">
        <v>0</v>
      </c>
      <c r="S41" s="37">
        <f t="shared" si="7"/>
        <v>4868370</v>
      </c>
      <c r="T41" s="77">
        <f>'Attachment C Special Cost Diff.'!J21</f>
        <v>-3473794.1907608649</v>
      </c>
      <c r="U41" s="37">
        <f t="shared" si="8"/>
        <v>1394575.8092391351</v>
      </c>
      <c r="V41" s="115">
        <v>201.4</v>
      </c>
      <c r="W41" s="71">
        <f t="shared" si="9"/>
        <v>6924</v>
      </c>
      <c r="X41" s="70"/>
      <c r="Y41" s="50"/>
      <c r="AB41" s="50"/>
    </row>
    <row r="42" spans="1:28" x14ac:dyDescent="0.2">
      <c r="A42" s="22" t="s">
        <v>32</v>
      </c>
      <c r="B42" s="94">
        <v>173584717</v>
      </c>
      <c r="C42" s="42">
        <v>0</v>
      </c>
      <c r="D42" s="42">
        <v>64408</v>
      </c>
      <c r="E42" s="150">
        <v>14567596</v>
      </c>
      <c r="F42" s="37">
        <f t="shared" si="5"/>
        <v>188216721</v>
      </c>
      <c r="G42" s="95">
        <v>62310148</v>
      </c>
      <c r="H42" s="95">
        <v>0</v>
      </c>
      <c r="I42" s="95">
        <v>1015490</v>
      </c>
      <c r="J42" s="95">
        <v>0</v>
      </c>
      <c r="K42" s="42">
        <f t="shared" si="6"/>
        <v>63325638</v>
      </c>
      <c r="L42" s="95" t="s">
        <v>159</v>
      </c>
      <c r="M42" s="95">
        <v>0</v>
      </c>
      <c r="N42" s="95">
        <v>0</v>
      </c>
      <c r="O42" s="42">
        <f>'Attachment B Audited Local Adj.'!D38</f>
        <v>0</v>
      </c>
      <c r="P42" s="95">
        <v>501424</v>
      </c>
      <c r="Q42" s="95"/>
      <c r="R42" s="95">
        <v>0</v>
      </c>
      <c r="S42" s="37">
        <f t="shared" si="7"/>
        <v>252043783</v>
      </c>
      <c r="T42" s="77">
        <f>'Attachment C Special Cost Diff.'!J36</f>
        <v>-152019792.60741049</v>
      </c>
      <c r="U42" s="37">
        <f t="shared" si="8"/>
        <v>100023990.39258951</v>
      </c>
      <c r="V42" s="114">
        <v>14495.12</v>
      </c>
      <c r="W42" s="71">
        <f t="shared" si="9"/>
        <v>6901</v>
      </c>
      <c r="X42" s="38"/>
      <c r="Y42" s="50"/>
      <c r="AB42" s="50"/>
    </row>
    <row r="43" spans="1:28" x14ac:dyDescent="0.2">
      <c r="A43" s="22" t="s">
        <v>120</v>
      </c>
      <c r="B43" s="94">
        <v>31233048</v>
      </c>
      <c r="C43" s="42">
        <v>0</v>
      </c>
      <c r="D43" s="42">
        <v>13654</v>
      </c>
      <c r="E43" s="150">
        <v>2030</v>
      </c>
      <c r="F43" s="37">
        <f t="shared" si="5"/>
        <v>31248732</v>
      </c>
      <c r="G43" s="95">
        <v>0</v>
      </c>
      <c r="H43" s="95" t="s">
        <v>159</v>
      </c>
      <c r="I43" s="95" t="s">
        <v>159</v>
      </c>
      <c r="J43" s="95">
        <v>0</v>
      </c>
      <c r="K43" s="42">
        <f t="shared" si="6"/>
        <v>0</v>
      </c>
      <c r="L43" s="95">
        <v>298617</v>
      </c>
      <c r="M43" s="95">
        <v>0</v>
      </c>
      <c r="N43" s="95">
        <v>0</v>
      </c>
      <c r="O43" s="42">
        <f>'Attachment B Audited Local Adj.'!D37</f>
        <v>12549193</v>
      </c>
      <c r="P43" s="95">
        <v>0</v>
      </c>
      <c r="Q43" s="95">
        <v>1619851</v>
      </c>
      <c r="R43" s="95">
        <v>0</v>
      </c>
      <c r="S43" s="37">
        <f t="shared" si="7"/>
        <v>45716393</v>
      </c>
      <c r="T43" s="77">
        <f>'Attachment C Special Cost Diff.'!J35</f>
        <v>-31715734.520000007</v>
      </c>
      <c r="U43" s="37">
        <f t="shared" si="8"/>
        <v>14000658.479999993</v>
      </c>
      <c r="V43" s="114">
        <v>2029.69</v>
      </c>
      <c r="W43" s="71">
        <f t="shared" si="9"/>
        <v>6898</v>
      </c>
      <c r="X43" s="41"/>
      <c r="Y43" s="50"/>
      <c r="AB43" s="50"/>
    </row>
    <row r="44" spans="1:28" x14ac:dyDescent="0.2">
      <c r="A44" s="22" t="s">
        <v>64</v>
      </c>
      <c r="B44" s="37">
        <v>29520440</v>
      </c>
      <c r="C44" s="42">
        <v>0</v>
      </c>
      <c r="D44" s="42">
        <v>9639</v>
      </c>
      <c r="E44" s="150">
        <v>99912</v>
      </c>
      <c r="F44" s="37">
        <f t="shared" si="5"/>
        <v>29629991</v>
      </c>
      <c r="G44" s="96">
        <v>0</v>
      </c>
      <c r="H44" s="96" t="s">
        <v>159</v>
      </c>
      <c r="I44" s="96" t="s">
        <v>159</v>
      </c>
      <c r="J44" s="96">
        <v>0</v>
      </c>
      <c r="K44" s="42">
        <f t="shared" si="6"/>
        <v>0</v>
      </c>
      <c r="L44" s="97">
        <v>117299</v>
      </c>
      <c r="M44" s="97">
        <v>0</v>
      </c>
      <c r="N44" s="97">
        <v>0</v>
      </c>
      <c r="O44" s="42">
        <f>'Attachment B Audited Local Adj.'!D57</f>
        <v>1337159</v>
      </c>
      <c r="P44" s="95">
        <v>7124</v>
      </c>
      <c r="Q44" s="97">
        <v>149618</v>
      </c>
      <c r="R44" s="96">
        <v>0</v>
      </c>
      <c r="S44" s="37">
        <f t="shared" si="7"/>
        <v>31241191</v>
      </c>
      <c r="T44" s="77">
        <f>'Attachment C Special Cost Diff.'!J55</f>
        <v>-29162711.34</v>
      </c>
      <c r="U44" s="37">
        <f t="shared" si="8"/>
        <v>2078479.6600000001</v>
      </c>
      <c r="V44" s="114">
        <v>301.85000000000002</v>
      </c>
      <c r="W44" s="71">
        <f t="shared" si="9"/>
        <v>6886</v>
      </c>
      <c r="X44" s="41"/>
      <c r="Y44" s="50"/>
      <c r="AB44" s="50"/>
    </row>
    <row r="45" spans="1:28" x14ac:dyDescent="0.2">
      <c r="A45" s="22" t="s">
        <v>29</v>
      </c>
      <c r="B45" s="94">
        <v>1918861</v>
      </c>
      <c r="C45" s="42">
        <v>64809</v>
      </c>
      <c r="D45" s="42">
        <v>831</v>
      </c>
      <c r="E45" s="150">
        <v>75143</v>
      </c>
      <c r="F45" s="37">
        <f t="shared" si="5"/>
        <v>2059644</v>
      </c>
      <c r="G45" s="95">
        <v>200000</v>
      </c>
      <c r="H45" s="95">
        <v>13983</v>
      </c>
      <c r="I45" s="95">
        <v>21991</v>
      </c>
      <c r="J45" s="95">
        <v>0</v>
      </c>
      <c r="K45" s="42">
        <f t="shared" si="6"/>
        <v>235974</v>
      </c>
      <c r="L45" s="95" t="s">
        <v>159</v>
      </c>
      <c r="M45" s="95">
        <v>0</v>
      </c>
      <c r="N45" s="95">
        <v>0</v>
      </c>
      <c r="O45" s="42">
        <f>'Attachment B Audited Local Adj.'!D32</f>
        <v>501957</v>
      </c>
      <c r="P45" s="95">
        <v>0</v>
      </c>
      <c r="Q45" s="95">
        <v>64689</v>
      </c>
      <c r="R45" s="95">
        <v>0</v>
      </c>
      <c r="S45" s="37">
        <f t="shared" si="7"/>
        <v>2862264</v>
      </c>
      <c r="T45" s="77">
        <f>'Attachment C Special Cost Diff.'!J30</f>
        <v>-2062870.200242243</v>
      </c>
      <c r="U45" s="37">
        <f t="shared" si="8"/>
        <v>799393.79975775699</v>
      </c>
      <c r="V45" s="115">
        <v>116.5</v>
      </c>
      <c r="W45" s="71">
        <f t="shared" si="9"/>
        <v>6862</v>
      </c>
      <c r="Y45" s="50"/>
      <c r="AB45" s="50"/>
    </row>
    <row r="46" spans="1:28" x14ac:dyDescent="0.2">
      <c r="A46" s="22" t="s">
        <v>62</v>
      </c>
      <c r="B46" s="37">
        <v>9828632</v>
      </c>
      <c r="C46" s="42">
        <v>0</v>
      </c>
      <c r="D46" s="42">
        <v>4373</v>
      </c>
      <c r="E46" s="150">
        <v>399465</v>
      </c>
      <c r="F46" s="37">
        <f t="shared" si="5"/>
        <v>10232470</v>
      </c>
      <c r="G46" s="95">
        <v>0</v>
      </c>
      <c r="H46" s="95" t="s">
        <v>159</v>
      </c>
      <c r="I46" s="95" t="s">
        <v>159</v>
      </c>
      <c r="J46" s="95">
        <v>0</v>
      </c>
      <c r="K46" s="42">
        <f t="shared" si="6"/>
        <v>0</v>
      </c>
      <c r="L46" s="95">
        <v>164308</v>
      </c>
      <c r="M46" s="95">
        <v>0</v>
      </c>
      <c r="N46" s="95">
        <v>0</v>
      </c>
      <c r="O46" s="42">
        <f>'Attachment B Audited Local Adj.'!D50</f>
        <v>4195366</v>
      </c>
      <c r="P46" s="95">
        <v>0</v>
      </c>
      <c r="Q46" s="95">
        <v>325000</v>
      </c>
      <c r="R46" s="95">
        <v>0</v>
      </c>
      <c r="S46" s="37">
        <f t="shared" si="7"/>
        <v>14917144</v>
      </c>
      <c r="T46" s="77">
        <f>'Attachment C Special Cost Diff.'!J48</f>
        <v>-10824646.26</v>
      </c>
      <c r="U46" s="37">
        <f t="shared" si="8"/>
        <v>4092497.74</v>
      </c>
      <c r="V46" s="114">
        <v>605.25</v>
      </c>
      <c r="W46" s="71">
        <f t="shared" si="9"/>
        <v>6762</v>
      </c>
      <c r="X46" s="19"/>
      <c r="Y46" s="50"/>
      <c r="AB46" s="50"/>
    </row>
    <row r="47" spans="1:28" x14ac:dyDescent="0.2">
      <c r="A47" s="22" t="s">
        <v>48</v>
      </c>
      <c r="B47" s="94">
        <v>1401536</v>
      </c>
      <c r="C47" s="42">
        <v>0</v>
      </c>
      <c r="D47" s="42">
        <v>443</v>
      </c>
      <c r="E47" s="150">
        <v>0</v>
      </c>
      <c r="F47" s="37">
        <f t="shared" si="5"/>
        <v>1401979</v>
      </c>
      <c r="G47" s="95">
        <v>0</v>
      </c>
      <c r="H47" s="95" t="s">
        <v>159</v>
      </c>
      <c r="I47" s="95" t="s">
        <v>159</v>
      </c>
      <c r="J47" s="95">
        <v>0</v>
      </c>
      <c r="K47" s="42">
        <f t="shared" si="6"/>
        <v>0</v>
      </c>
      <c r="L47" s="95">
        <v>19387</v>
      </c>
      <c r="M47" s="95">
        <v>0</v>
      </c>
      <c r="N47" s="95">
        <v>0</v>
      </c>
      <c r="O47" s="42">
        <f>'Attachment B Audited Local Adj.'!D7</f>
        <v>19796</v>
      </c>
      <c r="P47" s="95">
        <v>0</v>
      </c>
      <c r="Q47" s="95"/>
      <c r="R47" s="95">
        <v>0</v>
      </c>
      <c r="S47" s="37">
        <f t="shared" si="7"/>
        <v>1441162</v>
      </c>
      <c r="T47" s="77">
        <f>'Attachment C Special Cost Diff.'!J5</f>
        <v>-1272979.1399999999</v>
      </c>
      <c r="U47" s="37">
        <f t="shared" si="8"/>
        <v>168182.8600000001</v>
      </c>
      <c r="V47" s="114">
        <v>24.95</v>
      </c>
      <c r="W47" s="71">
        <f t="shared" si="9"/>
        <v>6741</v>
      </c>
      <c r="X47" s="38"/>
      <c r="Y47" s="50"/>
      <c r="AB47" s="50"/>
    </row>
    <row r="48" spans="1:28" x14ac:dyDescent="0.2">
      <c r="A48" s="22" t="s">
        <v>38</v>
      </c>
      <c r="B48" s="94">
        <v>5991248</v>
      </c>
      <c r="C48" s="42">
        <v>0</v>
      </c>
      <c r="D48" s="42">
        <v>2236</v>
      </c>
      <c r="E48" s="150">
        <v>176360</v>
      </c>
      <c r="F48" s="37">
        <f t="shared" si="5"/>
        <v>6169844</v>
      </c>
      <c r="G48" s="95">
        <v>1800000</v>
      </c>
      <c r="H48" s="95">
        <v>587</v>
      </c>
      <c r="I48" s="95">
        <v>92734</v>
      </c>
      <c r="J48" s="95">
        <v>0</v>
      </c>
      <c r="K48" s="42">
        <f t="shared" si="6"/>
        <v>1893321</v>
      </c>
      <c r="L48" s="95" t="s">
        <v>159</v>
      </c>
      <c r="M48" s="95">
        <v>0</v>
      </c>
      <c r="N48" s="95">
        <v>0</v>
      </c>
      <c r="O48" s="42">
        <f>'Attachment B Audited Local Adj.'!D44</f>
        <v>0</v>
      </c>
      <c r="P48" s="95">
        <v>0</v>
      </c>
      <c r="Q48" s="95"/>
      <c r="R48" s="95">
        <v>0</v>
      </c>
      <c r="S48" s="37">
        <f t="shared" si="7"/>
        <v>8063165</v>
      </c>
      <c r="T48" s="77">
        <f>'Attachment C Special Cost Diff.'!J42</f>
        <v>-5215243.5495016873</v>
      </c>
      <c r="U48" s="37">
        <f t="shared" si="8"/>
        <v>2847921.4504983127</v>
      </c>
      <c r="V48" s="114">
        <v>425.99</v>
      </c>
      <c r="W48" s="71">
        <f t="shared" si="9"/>
        <v>6685</v>
      </c>
      <c r="X48" s="38"/>
      <c r="Y48" s="50"/>
      <c r="AB48" s="50"/>
    </row>
    <row r="49" spans="1:28" x14ac:dyDescent="0.2">
      <c r="A49" s="22" t="s">
        <v>56</v>
      </c>
      <c r="B49" s="94">
        <v>3216658</v>
      </c>
      <c r="C49" s="42">
        <v>0</v>
      </c>
      <c r="D49" s="42">
        <v>1907</v>
      </c>
      <c r="E49" s="150">
        <v>1534</v>
      </c>
      <c r="F49" s="37">
        <f t="shared" si="5"/>
        <v>3220099</v>
      </c>
      <c r="G49" s="95">
        <v>0</v>
      </c>
      <c r="H49" s="95" t="s">
        <v>159</v>
      </c>
      <c r="I49" s="95" t="s">
        <v>159</v>
      </c>
      <c r="J49" s="95">
        <v>0</v>
      </c>
      <c r="K49" s="42">
        <f t="shared" si="6"/>
        <v>0</v>
      </c>
      <c r="L49" s="95">
        <v>42795</v>
      </c>
      <c r="M49" s="95">
        <v>0</v>
      </c>
      <c r="N49" s="95">
        <v>0</v>
      </c>
      <c r="O49" s="42">
        <f>'Attachment B Audited Local Adj.'!D29</f>
        <v>2898446</v>
      </c>
      <c r="P49" s="95">
        <v>0</v>
      </c>
      <c r="Q49" s="95">
        <v>159358</v>
      </c>
      <c r="R49" s="95">
        <v>0</v>
      </c>
      <c r="S49" s="37">
        <f t="shared" si="7"/>
        <v>6320698</v>
      </c>
      <c r="T49" s="77">
        <f>'Attachment C Special Cost Diff.'!J27</f>
        <v>-4292108.1400000006</v>
      </c>
      <c r="U49" s="37">
        <f t="shared" si="8"/>
        <v>2028589.8599999994</v>
      </c>
      <c r="V49" s="114">
        <v>306.85000000000002</v>
      </c>
      <c r="W49" s="71">
        <f t="shared" si="9"/>
        <v>6611</v>
      </c>
      <c r="X49" s="70"/>
      <c r="Y49" s="50"/>
      <c r="AB49" s="50"/>
    </row>
    <row r="50" spans="1:28" x14ac:dyDescent="0.2">
      <c r="A50" s="22" t="s">
        <v>24</v>
      </c>
      <c r="B50" s="94">
        <v>2638569</v>
      </c>
      <c r="C50" s="42">
        <v>79</v>
      </c>
      <c r="D50" s="42">
        <v>892</v>
      </c>
      <c r="E50" s="150">
        <v>0</v>
      </c>
      <c r="F50" s="37">
        <f t="shared" si="5"/>
        <v>2639540</v>
      </c>
      <c r="G50" s="95">
        <v>483093</v>
      </c>
      <c r="H50" s="95">
        <v>1512</v>
      </c>
      <c r="I50" s="95">
        <v>10897</v>
      </c>
      <c r="J50" s="95">
        <v>0</v>
      </c>
      <c r="K50" s="42">
        <f t="shared" si="6"/>
        <v>495502</v>
      </c>
      <c r="L50" s="95" t="s">
        <v>159</v>
      </c>
      <c r="M50" s="95">
        <v>0</v>
      </c>
      <c r="N50" s="95">
        <v>0</v>
      </c>
      <c r="O50" s="42">
        <f>'Attachment B Audited Local Adj.'!D24</f>
        <v>6417</v>
      </c>
      <c r="P50" s="95">
        <v>0</v>
      </c>
      <c r="Q50" s="95"/>
      <c r="R50" s="95">
        <v>0</v>
      </c>
      <c r="S50" s="37">
        <f t="shared" si="7"/>
        <v>3141459</v>
      </c>
      <c r="T50" s="77">
        <f>'Attachment C Special Cost Diff.'!J22</f>
        <v>-2290033.0901326239</v>
      </c>
      <c r="U50" s="37">
        <f t="shared" si="8"/>
        <v>851425.90986737609</v>
      </c>
      <c r="V50" s="114">
        <v>128.88999999999999</v>
      </c>
      <c r="W50" s="40">
        <f t="shared" si="9"/>
        <v>6606</v>
      </c>
      <c r="X50" s="59"/>
      <c r="Y50" s="50"/>
      <c r="AB50" s="50"/>
    </row>
    <row r="51" spans="1:28" x14ac:dyDescent="0.2">
      <c r="A51" s="22" t="s">
        <v>65</v>
      </c>
      <c r="B51" s="37">
        <v>6361995</v>
      </c>
      <c r="C51" s="42">
        <v>0</v>
      </c>
      <c r="D51" s="42">
        <v>42419</v>
      </c>
      <c r="E51" s="150">
        <v>998</v>
      </c>
      <c r="F51" s="37">
        <f t="shared" si="5"/>
        <v>6405412</v>
      </c>
      <c r="G51" s="96">
        <v>0</v>
      </c>
      <c r="H51" s="96" t="s">
        <v>159</v>
      </c>
      <c r="I51" s="96" t="s">
        <v>159</v>
      </c>
      <c r="J51" s="96">
        <v>0</v>
      </c>
      <c r="K51" s="42">
        <f t="shared" si="6"/>
        <v>0</v>
      </c>
      <c r="L51" s="97">
        <v>22908</v>
      </c>
      <c r="M51" s="97">
        <v>0</v>
      </c>
      <c r="N51" s="97">
        <v>0</v>
      </c>
      <c r="O51" s="42">
        <f>'Attachment B Audited Local Adj.'!D58</f>
        <v>3926428</v>
      </c>
      <c r="P51" s="96">
        <v>0</v>
      </c>
      <c r="Q51" s="97">
        <v>220915</v>
      </c>
      <c r="R51" s="96">
        <v>0</v>
      </c>
      <c r="S51" s="37">
        <f t="shared" si="7"/>
        <v>10575663</v>
      </c>
      <c r="T51" s="77">
        <f>'Attachment C Special Cost Diff.'!J56</f>
        <v>-7322961.8599999985</v>
      </c>
      <c r="U51" s="37">
        <f t="shared" si="8"/>
        <v>3252701.1400000015</v>
      </c>
      <c r="V51" s="114">
        <v>498.9</v>
      </c>
      <c r="W51" s="40">
        <f t="shared" si="9"/>
        <v>6520</v>
      </c>
      <c r="X51" s="59"/>
      <c r="Y51" s="50"/>
      <c r="AB51" s="50"/>
    </row>
    <row r="52" spans="1:28" x14ac:dyDescent="0.2">
      <c r="A52" s="22" t="s">
        <v>53</v>
      </c>
      <c r="B52" s="37">
        <v>6579661</v>
      </c>
      <c r="C52" s="42">
        <v>0</v>
      </c>
      <c r="D52" s="42">
        <v>2167</v>
      </c>
      <c r="E52" s="150">
        <v>470733</v>
      </c>
      <c r="F52" s="37">
        <f t="shared" si="5"/>
        <v>7052561</v>
      </c>
      <c r="G52" s="95">
        <v>0</v>
      </c>
      <c r="H52" s="95" t="s">
        <v>159</v>
      </c>
      <c r="I52" s="95" t="s">
        <v>159</v>
      </c>
      <c r="J52" s="95">
        <v>0</v>
      </c>
      <c r="K52" s="42">
        <f t="shared" si="6"/>
        <v>0</v>
      </c>
      <c r="L52" s="95">
        <v>44915</v>
      </c>
      <c r="M52" s="95">
        <v>0</v>
      </c>
      <c r="N52" s="95">
        <v>0</v>
      </c>
      <c r="O52" s="42">
        <f>'Attachment B Audited Local Adj.'!D15</f>
        <v>369608</v>
      </c>
      <c r="P52" s="95">
        <v>49557</v>
      </c>
      <c r="Q52" s="95">
        <v>40718</v>
      </c>
      <c r="R52" s="95">
        <v>0</v>
      </c>
      <c r="S52" s="37">
        <f t="shared" si="7"/>
        <v>7557359</v>
      </c>
      <c r="T52" s="77">
        <f>'Attachment C Special Cost Diff.'!J13</f>
        <v>-5823322.2000000002</v>
      </c>
      <c r="U52" s="37">
        <f t="shared" si="8"/>
        <v>1734036.7999999998</v>
      </c>
      <c r="V52" s="114">
        <v>268.52999999999997</v>
      </c>
      <c r="W52" s="40">
        <f t="shared" si="9"/>
        <v>6458</v>
      </c>
      <c r="X52" s="60"/>
      <c r="Y52" s="50"/>
      <c r="AB52" s="50"/>
    </row>
    <row r="53" spans="1:28" x14ac:dyDescent="0.2">
      <c r="A53" s="22" t="s">
        <v>20</v>
      </c>
      <c r="B53" s="94">
        <v>5828644</v>
      </c>
      <c r="C53" s="42">
        <v>2478</v>
      </c>
      <c r="D53" s="42">
        <v>2144</v>
      </c>
      <c r="E53" s="150">
        <v>552257</v>
      </c>
      <c r="F53" s="37">
        <f t="shared" si="5"/>
        <v>6385523</v>
      </c>
      <c r="G53" s="95">
        <v>1300000</v>
      </c>
      <c r="H53" s="95">
        <v>-3402</v>
      </c>
      <c r="I53" s="98">
        <v>18712</v>
      </c>
      <c r="J53" s="95">
        <v>0</v>
      </c>
      <c r="K53" s="42">
        <f t="shared" si="6"/>
        <v>1315310</v>
      </c>
      <c r="L53" s="95" t="s">
        <v>159</v>
      </c>
      <c r="M53" s="95">
        <v>0</v>
      </c>
      <c r="N53" s="95">
        <v>0</v>
      </c>
      <c r="O53" s="42">
        <f>'Attachment B Audited Local Adj.'!D20</f>
        <v>278001</v>
      </c>
      <c r="P53" s="95">
        <v>0</v>
      </c>
      <c r="Q53" s="95"/>
      <c r="R53" s="95">
        <v>0</v>
      </c>
      <c r="S53" s="37">
        <f t="shared" si="7"/>
        <v>7978834</v>
      </c>
      <c r="T53" s="77">
        <f>'Attachment C Special Cost Diff.'!J18</f>
        <v>-5330778.1767960843</v>
      </c>
      <c r="U53" s="37">
        <f t="shared" si="8"/>
        <v>2648055.8232039157</v>
      </c>
      <c r="V53" s="114">
        <v>410.6</v>
      </c>
      <c r="W53" s="40">
        <f t="shared" si="9"/>
        <v>6449</v>
      </c>
      <c r="X53" s="59"/>
      <c r="Y53" s="50"/>
      <c r="AB53" s="50"/>
    </row>
    <row r="54" spans="1:28" x14ac:dyDescent="0.2">
      <c r="A54" s="53" t="s">
        <v>115</v>
      </c>
      <c r="B54" s="94">
        <v>3673674</v>
      </c>
      <c r="C54" s="42">
        <v>0</v>
      </c>
      <c r="D54" s="42">
        <v>1173</v>
      </c>
      <c r="E54" s="150">
        <v>41077</v>
      </c>
      <c r="F54" s="37">
        <f t="shared" si="5"/>
        <v>3715924</v>
      </c>
      <c r="G54" s="95">
        <v>0</v>
      </c>
      <c r="H54" s="95">
        <v>728</v>
      </c>
      <c r="I54" s="95">
        <v>27237</v>
      </c>
      <c r="J54" s="95">
        <v>94559</v>
      </c>
      <c r="K54" s="42">
        <f t="shared" si="6"/>
        <v>122524</v>
      </c>
      <c r="L54" s="95" t="s">
        <v>159</v>
      </c>
      <c r="M54" s="95">
        <v>0</v>
      </c>
      <c r="N54" s="95">
        <v>51048</v>
      </c>
      <c r="O54" s="42">
        <f>'Attachment B Audited Local Adj.'!D46</f>
        <v>0</v>
      </c>
      <c r="P54" s="95">
        <v>9194</v>
      </c>
      <c r="Q54" s="95"/>
      <c r="R54" s="95">
        <v>0</v>
      </c>
      <c r="S54" s="37">
        <f t="shared" si="7"/>
        <v>3898690</v>
      </c>
      <c r="T54" s="77">
        <f>'Attachment C Special Cost Diff.'!J44</f>
        <v>-2660625.8501795647</v>
      </c>
      <c r="U54" s="37">
        <f t="shared" si="8"/>
        <v>1238064.1498204353</v>
      </c>
      <c r="V54" s="115">
        <v>192.85</v>
      </c>
      <c r="W54" s="40">
        <f t="shared" si="9"/>
        <v>6420</v>
      </c>
      <c r="X54" s="62"/>
      <c r="Y54" s="50"/>
      <c r="AB54" s="50"/>
    </row>
    <row r="55" spans="1:28" x14ac:dyDescent="0.2">
      <c r="A55" s="22" t="s">
        <v>54</v>
      </c>
      <c r="B55" s="37">
        <v>9972164</v>
      </c>
      <c r="C55" s="42">
        <v>0</v>
      </c>
      <c r="D55" s="42">
        <v>3207</v>
      </c>
      <c r="E55" s="150">
        <v>976616</v>
      </c>
      <c r="F55" s="37">
        <f t="shared" si="5"/>
        <v>10951987</v>
      </c>
      <c r="G55" s="95">
        <v>0</v>
      </c>
      <c r="H55" s="95" t="s">
        <v>159</v>
      </c>
      <c r="I55" s="98" t="s">
        <v>159</v>
      </c>
      <c r="J55" s="95">
        <v>0</v>
      </c>
      <c r="K55" s="42">
        <f t="shared" si="6"/>
        <v>0</v>
      </c>
      <c r="L55" s="95">
        <v>68425</v>
      </c>
      <c r="M55" s="95">
        <v>0</v>
      </c>
      <c r="N55" s="95">
        <v>0</v>
      </c>
      <c r="O55" s="42">
        <f>'Attachment B Audited Local Adj.'!D18</f>
        <v>309897</v>
      </c>
      <c r="P55" s="95">
        <v>0</v>
      </c>
      <c r="Q55" s="95">
        <v>99149</v>
      </c>
      <c r="R55" s="95">
        <v>0</v>
      </c>
      <c r="S55" s="37">
        <f t="shared" si="7"/>
        <v>11429458</v>
      </c>
      <c r="T55" s="77">
        <f>'Attachment C Special Cost Diff.'!J16</f>
        <v>-8085475.2200000007</v>
      </c>
      <c r="U55" s="37">
        <f t="shared" si="8"/>
        <v>3343982.7799999993</v>
      </c>
      <c r="V55" s="114">
        <v>533.66999999999996</v>
      </c>
      <c r="W55" s="40">
        <f t="shared" si="9"/>
        <v>6266</v>
      </c>
      <c r="X55" s="61" t="s">
        <v>88</v>
      </c>
      <c r="Y55" s="50"/>
      <c r="AB55" s="50"/>
    </row>
    <row r="56" spans="1:28" x14ac:dyDescent="0.2">
      <c r="A56" s="22" t="s">
        <v>18</v>
      </c>
      <c r="B56" s="94">
        <v>6307194</v>
      </c>
      <c r="C56" s="42">
        <v>32900</v>
      </c>
      <c r="D56" s="42">
        <v>2230</v>
      </c>
      <c r="E56" s="150">
        <v>97047</v>
      </c>
      <c r="F56" s="37">
        <f t="shared" si="5"/>
        <v>6439371</v>
      </c>
      <c r="G56" s="95">
        <v>626588</v>
      </c>
      <c r="H56" s="95">
        <v>1080</v>
      </c>
      <c r="I56" s="95">
        <v>16224</v>
      </c>
      <c r="J56" s="95">
        <v>69677</v>
      </c>
      <c r="K56" s="42">
        <f t="shared" si="6"/>
        <v>713569</v>
      </c>
      <c r="L56" s="95" t="s">
        <v>159</v>
      </c>
      <c r="M56" s="95">
        <v>0</v>
      </c>
      <c r="N56" s="95">
        <v>0</v>
      </c>
      <c r="O56" s="42">
        <f>'Attachment B Audited Local Adj.'!D17</f>
        <v>354263</v>
      </c>
      <c r="P56" s="95">
        <v>0</v>
      </c>
      <c r="Q56" s="95"/>
      <c r="R56" s="95">
        <v>0</v>
      </c>
      <c r="S56" s="37">
        <f t="shared" si="7"/>
        <v>7507203</v>
      </c>
      <c r="T56" s="77">
        <f>'Attachment C Special Cost Diff.'!J15</f>
        <v>-6210585.9352507023</v>
      </c>
      <c r="U56" s="37">
        <f t="shared" si="8"/>
        <v>1296617.0647492977</v>
      </c>
      <c r="V56" s="115">
        <v>207.81</v>
      </c>
      <c r="W56" s="40">
        <f t="shared" si="9"/>
        <v>6239</v>
      </c>
      <c r="X56" s="60"/>
      <c r="Y56" s="50"/>
      <c r="AB56" s="50"/>
    </row>
    <row r="57" spans="1:28" x14ac:dyDescent="0.2">
      <c r="A57" s="22" t="s">
        <v>57</v>
      </c>
      <c r="B57" s="94">
        <v>5778959</v>
      </c>
      <c r="C57" s="42">
        <v>0</v>
      </c>
      <c r="D57" s="42">
        <v>2710</v>
      </c>
      <c r="E57" s="150">
        <v>253242</v>
      </c>
      <c r="F57" s="37">
        <f t="shared" si="5"/>
        <v>6034911</v>
      </c>
      <c r="G57" s="95">
        <v>0</v>
      </c>
      <c r="H57" s="95" t="s">
        <v>159</v>
      </c>
      <c r="I57" s="95" t="s">
        <v>159</v>
      </c>
      <c r="J57" s="95">
        <v>0</v>
      </c>
      <c r="K57" s="42">
        <f t="shared" si="6"/>
        <v>0</v>
      </c>
      <c r="L57" s="97">
        <v>87620</v>
      </c>
      <c r="M57" s="97">
        <v>0</v>
      </c>
      <c r="N57" s="97">
        <v>0</v>
      </c>
      <c r="O57" s="42">
        <f>'Attachment B Audited Local Adj.'!D34</f>
        <v>2910585</v>
      </c>
      <c r="P57" s="96">
        <v>0</v>
      </c>
      <c r="Q57" s="96"/>
      <c r="R57" s="96">
        <v>0</v>
      </c>
      <c r="S57" s="37">
        <f t="shared" si="7"/>
        <v>9033116</v>
      </c>
      <c r="T57" s="77">
        <f>'Attachment C Special Cost Diff.'!J32</f>
        <v>-6857226.3600000003</v>
      </c>
      <c r="U57" s="37">
        <f t="shared" si="8"/>
        <v>2175889.6399999997</v>
      </c>
      <c r="V57" s="114">
        <v>350.75</v>
      </c>
      <c r="W57" s="69">
        <f t="shared" si="9"/>
        <v>6204</v>
      </c>
      <c r="Y57" s="50"/>
      <c r="AB57" s="50"/>
    </row>
    <row r="58" spans="1:28" x14ac:dyDescent="0.2">
      <c r="A58" s="22" t="s">
        <v>58</v>
      </c>
      <c r="B58" s="94">
        <v>60937409</v>
      </c>
      <c r="C58" s="42">
        <v>0</v>
      </c>
      <c r="D58" s="42">
        <v>25102</v>
      </c>
      <c r="E58" s="150">
        <v>1226678</v>
      </c>
      <c r="F58" s="37">
        <f t="shared" si="5"/>
        <v>62189189</v>
      </c>
      <c r="G58" s="95">
        <v>0</v>
      </c>
      <c r="H58" s="95" t="s">
        <v>159</v>
      </c>
      <c r="I58" s="95" t="s">
        <v>159</v>
      </c>
      <c r="J58" s="95">
        <v>0</v>
      </c>
      <c r="K58" s="42">
        <f t="shared" si="6"/>
        <v>0</v>
      </c>
      <c r="L58" s="95">
        <v>371770</v>
      </c>
      <c r="M58" s="95">
        <v>0</v>
      </c>
      <c r="N58" s="95">
        <v>0</v>
      </c>
      <c r="O58" s="42">
        <f>'Attachment B Audited Local Adj.'!D36</f>
        <v>19553355</v>
      </c>
      <c r="P58" s="95">
        <v>0</v>
      </c>
      <c r="Q58" s="95">
        <v>69720</v>
      </c>
      <c r="R58" s="95">
        <v>0</v>
      </c>
      <c r="S58" s="37">
        <f t="shared" si="7"/>
        <v>82184034</v>
      </c>
      <c r="T58" s="77">
        <f>'Attachment C Special Cost Diff.'!J34</f>
        <v>-57881414.659999996</v>
      </c>
      <c r="U58" s="37">
        <f t="shared" si="8"/>
        <v>24302619.340000004</v>
      </c>
      <c r="V58" s="114">
        <v>4008.75</v>
      </c>
      <c r="W58" s="69">
        <f t="shared" si="9"/>
        <v>6062</v>
      </c>
      <c r="Y58" s="50"/>
      <c r="AB58" s="50"/>
    </row>
    <row r="59" spans="1:28" x14ac:dyDescent="0.2">
      <c r="A59" s="22" t="s">
        <v>117</v>
      </c>
      <c r="B59" s="37">
        <v>2677159</v>
      </c>
      <c r="C59" s="42">
        <v>0</v>
      </c>
      <c r="D59" s="42">
        <v>1307</v>
      </c>
      <c r="E59" s="150"/>
      <c r="F59" s="37">
        <f t="shared" si="5"/>
        <v>2678466</v>
      </c>
      <c r="G59" s="96">
        <v>0</v>
      </c>
      <c r="H59" s="96">
        <v>0</v>
      </c>
      <c r="I59" s="96">
        <v>0</v>
      </c>
      <c r="J59" s="96">
        <v>0</v>
      </c>
      <c r="K59" s="42">
        <f t="shared" si="6"/>
        <v>0</v>
      </c>
      <c r="L59" s="97">
        <v>0</v>
      </c>
      <c r="M59" s="97">
        <v>0</v>
      </c>
      <c r="N59" s="97">
        <v>0</v>
      </c>
      <c r="O59" s="42">
        <f>'Attachment B Audited Local Adj.'!D59</f>
        <v>1518160</v>
      </c>
      <c r="P59" s="96">
        <v>0</v>
      </c>
      <c r="Q59" s="96">
        <v>0</v>
      </c>
      <c r="R59" s="96">
        <v>0</v>
      </c>
      <c r="S59" s="37">
        <f t="shared" si="7"/>
        <v>4196626</v>
      </c>
      <c r="T59" s="77">
        <f>'Attachment C Special Cost Diff.'!J57</f>
        <v>-1982515.3200000003</v>
      </c>
      <c r="U59" s="37">
        <f t="shared" si="8"/>
        <v>2214110.6799999997</v>
      </c>
      <c r="V59" s="114">
        <v>372.15</v>
      </c>
      <c r="W59" s="40">
        <f t="shared" si="9"/>
        <v>5950</v>
      </c>
      <c r="X59" s="59"/>
      <c r="Y59" s="50"/>
      <c r="AB59" s="50"/>
    </row>
    <row r="60" spans="1:28" x14ac:dyDescent="0.2">
      <c r="A60" s="54" t="s">
        <v>90</v>
      </c>
      <c r="B60" s="67">
        <f t="shared" ref="B60:V60" si="10">SUM(B6:B59)</f>
        <v>1222452876</v>
      </c>
      <c r="C60" s="80">
        <f t="shared" si="10"/>
        <v>218982</v>
      </c>
      <c r="D60" s="80">
        <f t="shared" si="10"/>
        <v>3879836</v>
      </c>
      <c r="E60" s="151">
        <f t="shared" si="10"/>
        <v>65342844</v>
      </c>
      <c r="F60" s="80">
        <f t="shared" si="10"/>
        <v>1291894538</v>
      </c>
      <c r="G60" s="80">
        <f t="shared" si="10"/>
        <v>485985933</v>
      </c>
      <c r="H60" s="80">
        <f t="shared" si="10"/>
        <v>1591750</v>
      </c>
      <c r="I60" s="80">
        <f t="shared" si="10"/>
        <v>6179837</v>
      </c>
      <c r="J60" s="80">
        <f t="shared" si="10"/>
        <v>16904984</v>
      </c>
      <c r="K60" s="80">
        <f t="shared" si="10"/>
        <v>510662504</v>
      </c>
      <c r="L60" s="80">
        <f t="shared" si="10"/>
        <v>3540269</v>
      </c>
      <c r="M60" s="80">
        <f t="shared" si="10"/>
        <v>281844</v>
      </c>
      <c r="N60" s="80">
        <f t="shared" si="10"/>
        <v>51128</v>
      </c>
      <c r="O60" s="80">
        <f t="shared" si="10"/>
        <v>91301925</v>
      </c>
      <c r="P60" s="80">
        <f t="shared" si="10"/>
        <v>3865051.71</v>
      </c>
      <c r="Q60" s="80">
        <f t="shared" si="10"/>
        <v>14874498</v>
      </c>
      <c r="R60" s="80">
        <f t="shared" si="10"/>
        <v>0</v>
      </c>
      <c r="S60" s="55">
        <f t="shared" si="10"/>
        <v>1916471757.71</v>
      </c>
      <c r="T60" s="55">
        <f t="shared" si="10"/>
        <v>-1172642546.6985934</v>
      </c>
      <c r="U60" s="55">
        <f t="shared" si="10"/>
        <v>743829211.0114069</v>
      </c>
      <c r="V60" s="81">
        <f t="shared" si="10"/>
        <v>99410.54</v>
      </c>
      <c r="W60" s="57"/>
      <c r="X60" s="65"/>
      <c r="Y60" s="50"/>
    </row>
    <row r="61" spans="1:28" x14ac:dyDescent="0.2">
      <c r="A61" s="101" t="s">
        <v>168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50"/>
    </row>
    <row r="62" spans="1:28" ht="13.5" thickBot="1" x14ac:dyDescent="0.25">
      <c r="A62" s="119" t="s">
        <v>169</v>
      </c>
      <c r="B62" s="120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50"/>
    </row>
    <row r="63" spans="1:28" s="74" customFormat="1" ht="13.5" thickTop="1" x14ac:dyDescent="0.2">
      <c r="A63" s="117" t="s">
        <v>170</v>
      </c>
      <c r="B63" s="118">
        <v>4970.53</v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/>
      <c r="T63"/>
      <c r="U63"/>
      <c r="V63"/>
      <c r="W63"/>
      <c r="X63"/>
      <c r="Y63" s="73"/>
    </row>
    <row r="64" spans="1:28" x14ac:dyDescent="0.2">
      <c r="A64" s="102" t="s">
        <v>171</v>
      </c>
      <c r="B64" s="104">
        <f>W22</f>
        <v>7587</v>
      </c>
      <c r="X64"/>
      <c r="Y64" s="50"/>
    </row>
    <row r="65" spans="1:24" x14ac:dyDescent="0.2">
      <c r="A65" s="102" t="s">
        <v>172</v>
      </c>
      <c r="B65" s="104">
        <f>W55</f>
        <v>6266</v>
      </c>
      <c r="X65"/>
    </row>
    <row r="66" spans="1:24" x14ac:dyDescent="0.2">
      <c r="A66" s="103" t="s">
        <v>162</v>
      </c>
      <c r="B66" s="104">
        <f>B64-B65</f>
        <v>1321</v>
      </c>
    </row>
    <row r="67" spans="1:24" x14ac:dyDescent="0.2">
      <c r="A67" s="103" t="s">
        <v>173</v>
      </c>
      <c r="B67" s="105">
        <f>ROUND(B66/B65,4)</f>
        <v>0.21079999999999999</v>
      </c>
    </row>
  </sheetData>
  <sortState xmlns:xlrd2="http://schemas.microsoft.com/office/spreadsheetml/2017/richdata2" ref="A6:X59">
    <sortCondition descending="1" ref="W6:W59"/>
  </sortState>
  <mergeCells count="1">
    <mergeCell ref="A1:F1"/>
  </mergeCells>
  <phoneticPr fontId="0" type="noConversion"/>
  <printOptions horizontalCentered="1"/>
  <pageMargins left="0" right="0.1" top="0.5" bottom="0" header="0.25" footer="0"/>
  <pageSetup scale="66" fitToWidth="0" orientation="landscape" r:id="rId1"/>
  <headerFooter alignWithMargins="0">
    <oddFooter xml:space="preserve">&amp;CPage &amp;P of 3
</oddFooter>
  </headerFooter>
  <colBreaks count="2" manualBreakCount="2">
    <brk id="7" max="69" man="1"/>
    <brk id="15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2"/>
  <sheetViews>
    <sheetView zoomScaleNormal="100" workbookViewId="0">
      <pane xSplit="1" ySplit="6" topLeftCell="B7" activePane="bottomRight" state="frozen"/>
      <selection activeCell="U58" sqref="U58"/>
      <selection pane="topRight" activeCell="U58" sqref="U58"/>
      <selection pane="bottomLeft" activeCell="U58" sqref="U58"/>
      <selection pane="bottomRight" activeCell="A2" sqref="A2"/>
    </sheetView>
  </sheetViews>
  <sheetFormatPr defaultRowHeight="12.75" x14ac:dyDescent="0.2"/>
  <cols>
    <col min="1" max="1" width="25.7109375" style="39" customWidth="1"/>
    <col min="2" max="3" width="15.42578125" style="13" customWidth="1"/>
    <col min="4" max="4" width="13.140625" style="13" customWidth="1"/>
    <col min="5" max="5" width="19.42578125" style="13" customWidth="1"/>
    <col min="6" max="6" width="15" style="39" bestFit="1" customWidth="1"/>
    <col min="7" max="16384" width="9.140625" style="39"/>
  </cols>
  <sheetData>
    <row r="1" spans="1:21" ht="38.25" customHeight="1" x14ac:dyDescent="0.2">
      <c r="A1" s="145" t="s">
        <v>177</v>
      </c>
      <c r="B1" s="145"/>
      <c r="C1" s="145"/>
      <c r="D1" s="145"/>
      <c r="E1" s="145"/>
    </row>
    <row r="2" spans="1:21" x14ac:dyDescent="0.2">
      <c r="A2" s="44"/>
      <c r="E2" s="39"/>
    </row>
    <row r="3" spans="1:21" x14ac:dyDescent="0.2">
      <c r="A3" s="3"/>
      <c r="B3" s="14" t="s">
        <v>128</v>
      </c>
      <c r="C3" s="14" t="s">
        <v>140</v>
      </c>
      <c r="D3" s="14" t="s">
        <v>141</v>
      </c>
      <c r="E3" s="14" t="s">
        <v>142</v>
      </c>
    </row>
    <row r="4" spans="1:21" x14ac:dyDescent="0.2">
      <c r="A4" s="20"/>
      <c r="B4" s="15" t="s">
        <v>79</v>
      </c>
      <c r="C4" s="15" t="s">
        <v>78</v>
      </c>
      <c r="D4" s="15" t="s">
        <v>82</v>
      </c>
      <c r="E4" s="121" t="s">
        <v>84</v>
      </c>
    </row>
    <row r="5" spans="1:21" x14ac:dyDescent="0.2">
      <c r="A5" s="21" t="s">
        <v>0</v>
      </c>
      <c r="B5" s="16" t="s">
        <v>80</v>
      </c>
      <c r="C5" s="16" t="s">
        <v>79</v>
      </c>
      <c r="D5" s="16" t="s">
        <v>81</v>
      </c>
      <c r="E5" s="122" t="s">
        <v>80</v>
      </c>
      <c r="U5" s="46"/>
    </row>
    <row r="6" spans="1:21" x14ac:dyDescent="0.2">
      <c r="A6" s="22" t="s">
        <v>8</v>
      </c>
      <c r="B6" s="17"/>
      <c r="C6" s="17" t="s">
        <v>69</v>
      </c>
      <c r="D6" s="17" t="s">
        <v>83</v>
      </c>
      <c r="E6" s="123" t="s">
        <v>118</v>
      </c>
      <c r="U6" s="46"/>
    </row>
    <row r="7" spans="1:21" x14ac:dyDescent="0.2">
      <c r="A7" s="40" t="s">
        <v>47</v>
      </c>
      <c r="B7" s="29">
        <v>8858206</v>
      </c>
      <c r="C7" s="29">
        <v>8858206</v>
      </c>
      <c r="D7" s="29">
        <f>B7-C7</f>
        <v>0</v>
      </c>
      <c r="E7" s="29">
        <f>IF(D7&gt;1,D7,0)</f>
        <v>0</v>
      </c>
      <c r="F7" s="13"/>
    </row>
    <row r="8" spans="1:21" x14ac:dyDescent="0.2">
      <c r="A8" s="4" t="s">
        <v>48</v>
      </c>
      <c r="B8" s="29">
        <v>1401536</v>
      </c>
      <c r="C8" s="29">
        <v>1401536</v>
      </c>
      <c r="D8" s="29">
        <f t="shared" ref="D8:D60" si="0">B8-C8</f>
        <v>0</v>
      </c>
      <c r="E8" s="29">
        <f t="shared" ref="E8:E60" si="1">IF(D8&gt;1,D8,0)</f>
        <v>0</v>
      </c>
      <c r="F8" s="13"/>
    </row>
    <row r="9" spans="1:21" x14ac:dyDescent="0.2">
      <c r="A9" s="4" t="s">
        <v>14</v>
      </c>
      <c r="B9" s="29">
        <v>4608706</v>
      </c>
      <c r="C9" s="29">
        <v>4617087</v>
      </c>
      <c r="D9" s="29">
        <f t="shared" si="0"/>
        <v>-8381</v>
      </c>
      <c r="E9" s="29">
        <f t="shared" si="1"/>
        <v>0</v>
      </c>
      <c r="F9" s="13"/>
    </row>
    <row r="10" spans="1:21" x14ac:dyDescent="0.2">
      <c r="A10" s="4" t="s">
        <v>15</v>
      </c>
      <c r="B10" s="29">
        <v>321870040</v>
      </c>
      <c r="C10" s="29">
        <v>321890430</v>
      </c>
      <c r="D10" s="29">
        <f t="shared" si="0"/>
        <v>-20390</v>
      </c>
      <c r="E10" s="29">
        <f t="shared" si="1"/>
        <v>0</v>
      </c>
      <c r="F10" s="13"/>
    </row>
    <row r="11" spans="1:21" x14ac:dyDescent="0.2">
      <c r="A11" s="4" t="s">
        <v>49</v>
      </c>
      <c r="B11" s="29">
        <v>4500173</v>
      </c>
      <c r="C11" s="29">
        <v>4500173</v>
      </c>
      <c r="D11" s="29">
        <f t="shared" si="0"/>
        <v>0</v>
      </c>
      <c r="E11" s="29">
        <f t="shared" si="1"/>
        <v>0</v>
      </c>
      <c r="F11" s="13"/>
    </row>
    <row r="12" spans="1:21" x14ac:dyDescent="0.2">
      <c r="A12" s="4" t="s">
        <v>50</v>
      </c>
      <c r="B12" s="29">
        <v>29809692</v>
      </c>
      <c r="C12" s="29">
        <v>29809692</v>
      </c>
      <c r="D12" s="29">
        <f t="shared" si="0"/>
        <v>0</v>
      </c>
      <c r="E12" s="29">
        <f t="shared" si="1"/>
        <v>0</v>
      </c>
      <c r="F12" s="13"/>
    </row>
    <row r="13" spans="1:21" x14ac:dyDescent="0.2">
      <c r="A13" s="4" t="s">
        <v>16</v>
      </c>
      <c r="B13" s="29">
        <v>966097</v>
      </c>
      <c r="C13" s="29">
        <v>965297</v>
      </c>
      <c r="D13" s="29">
        <f t="shared" si="0"/>
        <v>800</v>
      </c>
      <c r="E13" s="29">
        <f t="shared" si="1"/>
        <v>800</v>
      </c>
      <c r="F13" s="13"/>
    </row>
    <row r="14" spans="1:21" x14ac:dyDescent="0.2">
      <c r="A14" s="4" t="s">
        <v>51</v>
      </c>
      <c r="B14" s="29">
        <v>3248741</v>
      </c>
      <c r="C14" s="29">
        <v>3248741</v>
      </c>
      <c r="D14" s="29">
        <f t="shared" si="0"/>
        <v>0</v>
      </c>
      <c r="E14" s="29">
        <f t="shared" si="1"/>
        <v>0</v>
      </c>
      <c r="F14" s="48"/>
    </row>
    <row r="15" spans="1:21" x14ac:dyDescent="0.2">
      <c r="A15" s="4" t="s">
        <v>52</v>
      </c>
      <c r="B15" s="29">
        <v>4971262</v>
      </c>
      <c r="C15" s="29">
        <v>4971262</v>
      </c>
      <c r="D15" s="29">
        <f t="shared" si="0"/>
        <v>0</v>
      </c>
      <c r="E15" s="29">
        <f t="shared" si="1"/>
        <v>0</v>
      </c>
      <c r="F15" s="48"/>
    </row>
    <row r="16" spans="1:21" x14ac:dyDescent="0.2">
      <c r="A16" s="4" t="s">
        <v>53</v>
      </c>
      <c r="B16" s="29">
        <v>6579661</v>
      </c>
      <c r="C16" s="29">
        <v>6579661</v>
      </c>
      <c r="D16" s="29">
        <f t="shared" si="0"/>
        <v>0</v>
      </c>
      <c r="E16" s="29">
        <f t="shared" si="1"/>
        <v>0</v>
      </c>
      <c r="F16" s="48"/>
    </row>
    <row r="17" spans="1:6" x14ac:dyDescent="0.2">
      <c r="A17" s="4" t="s">
        <v>17</v>
      </c>
      <c r="B17" s="29">
        <v>3937999</v>
      </c>
      <c r="C17" s="29">
        <v>3938050</v>
      </c>
      <c r="D17" s="29">
        <f t="shared" si="0"/>
        <v>-51</v>
      </c>
      <c r="E17" s="29">
        <f t="shared" si="1"/>
        <v>0</v>
      </c>
      <c r="F17" s="48"/>
    </row>
    <row r="18" spans="1:6" x14ac:dyDescent="0.2">
      <c r="A18" s="4" t="s">
        <v>18</v>
      </c>
      <c r="B18" s="29">
        <v>6340094</v>
      </c>
      <c r="C18" s="29">
        <v>6307194</v>
      </c>
      <c r="D18" s="29">
        <f t="shared" si="0"/>
        <v>32900</v>
      </c>
      <c r="E18" s="29">
        <f t="shared" si="1"/>
        <v>32900</v>
      </c>
      <c r="F18" s="48"/>
    </row>
    <row r="19" spans="1:6" x14ac:dyDescent="0.2">
      <c r="A19" s="4" t="s">
        <v>54</v>
      </c>
      <c r="B19" s="29">
        <v>9972164</v>
      </c>
      <c r="C19" s="29">
        <v>9972164</v>
      </c>
      <c r="D19" s="29">
        <f t="shared" si="0"/>
        <v>0</v>
      </c>
      <c r="E19" s="29">
        <f t="shared" si="1"/>
        <v>0</v>
      </c>
      <c r="F19" s="48"/>
    </row>
    <row r="20" spans="1:6" x14ac:dyDescent="0.2">
      <c r="A20" s="36" t="s">
        <v>19</v>
      </c>
      <c r="B20" s="29">
        <v>8186853</v>
      </c>
      <c r="C20" s="29">
        <v>8186811</v>
      </c>
      <c r="D20" s="29">
        <f t="shared" si="0"/>
        <v>42</v>
      </c>
      <c r="E20" s="29">
        <f t="shared" si="1"/>
        <v>42</v>
      </c>
      <c r="F20" s="48"/>
    </row>
    <row r="21" spans="1:6" x14ac:dyDescent="0.2">
      <c r="A21" s="4" t="s">
        <v>20</v>
      </c>
      <c r="B21" s="29">
        <v>5831122</v>
      </c>
      <c r="C21" s="29">
        <v>5828644</v>
      </c>
      <c r="D21" s="29">
        <f t="shared" si="0"/>
        <v>2478</v>
      </c>
      <c r="E21" s="29">
        <f t="shared" si="1"/>
        <v>2478</v>
      </c>
      <c r="F21" s="48"/>
    </row>
    <row r="22" spans="1:6" x14ac:dyDescent="0.2">
      <c r="A22" s="4" t="s">
        <v>21</v>
      </c>
      <c r="B22" s="29">
        <v>107623877</v>
      </c>
      <c r="C22" s="29">
        <v>107740577</v>
      </c>
      <c r="D22" s="29">
        <f t="shared" si="0"/>
        <v>-116700</v>
      </c>
      <c r="E22" s="29">
        <f t="shared" si="1"/>
        <v>0</v>
      </c>
      <c r="F22" s="48"/>
    </row>
    <row r="23" spans="1:6" x14ac:dyDescent="0.2">
      <c r="A23" s="4" t="s">
        <v>22</v>
      </c>
      <c r="B23" s="29">
        <v>51343709</v>
      </c>
      <c r="C23" s="29">
        <v>51346121</v>
      </c>
      <c r="D23" s="29">
        <f t="shared" si="0"/>
        <v>-2412</v>
      </c>
      <c r="E23" s="29">
        <f t="shared" si="1"/>
        <v>0</v>
      </c>
      <c r="F23" s="48"/>
    </row>
    <row r="24" spans="1:6" x14ac:dyDescent="0.2">
      <c r="A24" s="4" t="s">
        <v>23</v>
      </c>
      <c r="B24" s="29">
        <v>3055007</v>
      </c>
      <c r="C24" s="29">
        <v>3055007</v>
      </c>
      <c r="D24" s="29">
        <f t="shared" si="0"/>
        <v>0</v>
      </c>
      <c r="E24" s="29">
        <f t="shared" si="1"/>
        <v>0</v>
      </c>
      <c r="F24" s="48"/>
    </row>
    <row r="25" spans="1:6" x14ac:dyDescent="0.2">
      <c r="A25" s="4" t="s">
        <v>24</v>
      </c>
      <c r="B25" s="29">
        <v>2638648</v>
      </c>
      <c r="C25" s="29">
        <v>2638569</v>
      </c>
      <c r="D25" s="29">
        <f t="shared" si="0"/>
        <v>79</v>
      </c>
      <c r="E25" s="29">
        <f t="shared" si="1"/>
        <v>79</v>
      </c>
      <c r="F25" s="48"/>
    </row>
    <row r="26" spans="1:6" x14ac:dyDescent="0.2">
      <c r="A26" s="4" t="s">
        <v>25</v>
      </c>
      <c r="B26" s="29">
        <v>2229072</v>
      </c>
      <c r="C26" s="29">
        <v>2229072</v>
      </c>
      <c r="D26" s="29">
        <f t="shared" si="0"/>
        <v>0</v>
      </c>
      <c r="E26" s="29">
        <f t="shared" si="1"/>
        <v>0</v>
      </c>
      <c r="F26" s="48"/>
    </row>
    <row r="27" spans="1:6" x14ac:dyDescent="0.2">
      <c r="A27" s="4" t="s">
        <v>55</v>
      </c>
      <c r="B27" s="29">
        <v>5873149</v>
      </c>
      <c r="C27" s="29">
        <v>5873149</v>
      </c>
      <c r="D27" s="29">
        <f t="shared" si="0"/>
        <v>0</v>
      </c>
      <c r="E27" s="29">
        <f t="shared" si="1"/>
        <v>0</v>
      </c>
      <c r="F27" s="48"/>
    </row>
    <row r="28" spans="1:6" x14ac:dyDescent="0.2">
      <c r="A28" s="4" t="s">
        <v>26</v>
      </c>
      <c r="B28" s="29">
        <v>37181939</v>
      </c>
      <c r="C28" s="29">
        <v>37181939</v>
      </c>
      <c r="D28" s="29">
        <f t="shared" si="0"/>
        <v>0</v>
      </c>
      <c r="E28" s="29">
        <f t="shared" si="1"/>
        <v>0</v>
      </c>
      <c r="F28" s="48"/>
    </row>
    <row r="29" spans="1:6" x14ac:dyDescent="0.2">
      <c r="A29" s="4" t="s">
        <v>27</v>
      </c>
      <c r="B29" s="29">
        <v>1971036</v>
      </c>
      <c r="C29" s="29">
        <v>1973055</v>
      </c>
      <c r="D29" s="29">
        <f t="shared" si="0"/>
        <v>-2019</v>
      </c>
      <c r="E29" s="29">
        <f t="shared" si="1"/>
        <v>0</v>
      </c>
      <c r="F29" s="48"/>
    </row>
    <row r="30" spans="1:6" x14ac:dyDescent="0.2">
      <c r="A30" s="4" t="s">
        <v>56</v>
      </c>
      <c r="B30" s="29">
        <v>3216658</v>
      </c>
      <c r="C30" s="29">
        <v>3216658</v>
      </c>
      <c r="D30" s="29">
        <f t="shared" si="0"/>
        <v>0</v>
      </c>
      <c r="E30" s="29">
        <f t="shared" si="1"/>
        <v>0</v>
      </c>
      <c r="F30" s="48"/>
    </row>
    <row r="31" spans="1:6" x14ac:dyDescent="0.2">
      <c r="A31" s="36" t="s">
        <v>68</v>
      </c>
      <c r="B31" s="29">
        <v>76302990</v>
      </c>
      <c r="C31" s="29">
        <v>76302990</v>
      </c>
      <c r="D31" s="29">
        <f t="shared" si="0"/>
        <v>0</v>
      </c>
      <c r="E31" s="29">
        <f t="shared" si="1"/>
        <v>0</v>
      </c>
      <c r="F31" s="48"/>
    </row>
    <row r="32" spans="1:6" x14ac:dyDescent="0.2">
      <c r="A32" s="4" t="s">
        <v>28</v>
      </c>
      <c r="B32" s="29">
        <v>26278789</v>
      </c>
      <c r="C32" s="29">
        <v>26278789</v>
      </c>
      <c r="D32" s="29">
        <f t="shared" si="0"/>
        <v>0</v>
      </c>
      <c r="E32" s="29">
        <f t="shared" si="1"/>
        <v>0</v>
      </c>
      <c r="F32" s="48"/>
    </row>
    <row r="33" spans="1:6" x14ac:dyDescent="0.2">
      <c r="A33" s="4" t="s">
        <v>29</v>
      </c>
      <c r="B33" s="29">
        <v>1983670</v>
      </c>
      <c r="C33" s="29">
        <v>1918861</v>
      </c>
      <c r="D33" s="29">
        <f t="shared" si="0"/>
        <v>64809</v>
      </c>
      <c r="E33" s="29">
        <f t="shared" si="1"/>
        <v>64809</v>
      </c>
      <c r="F33" s="48"/>
    </row>
    <row r="34" spans="1:6" x14ac:dyDescent="0.2">
      <c r="A34" s="4" t="s">
        <v>30</v>
      </c>
      <c r="B34" s="29">
        <v>27635309</v>
      </c>
      <c r="C34" s="29">
        <v>27615089</v>
      </c>
      <c r="D34" s="29">
        <f t="shared" si="0"/>
        <v>20220</v>
      </c>
      <c r="E34" s="29">
        <f t="shared" si="1"/>
        <v>20220</v>
      </c>
      <c r="F34" s="48"/>
    </row>
    <row r="35" spans="1:6" x14ac:dyDescent="0.2">
      <c r="A35" s="4" t="s">
        <v>57</v>
      </c>
      <c r="B35" s="29">
        <v>5778959</v>
      </c>
      <c r="C35" s="29">
        <v>5778959</v>
      </c>
      <c r="D35" s="29">
        <f t="shared" si="0"/>
        <v>0</v>
      </c>
      <c r="E35" s="29">
        <f t="shared" si="1"/>
        <v>0</v>
      </c>
      <c r="F35" s="48"/>
    </row>
    <row r="36" spans="1:6" x14ac:dyDescent="0.2">
      <c r="A36" s="36" t="s">
        <v>31</v>
      </c>
      <c r="B36" s="29">
        <v>9202847</v>
      </c>
      <c r="C36" s="29">
        <v>9168694</v>
      </c>
      <c r="D36" s="29">
        <f t="shared" si="0"/>
        <v>34153</v>
      </c>
      <c r="E36" s="29">
        <f t="shared" si="1"/>
        <v>34153</v>
      </c>
      <c r="F36" s="48"/>
    </row>
    <row r="37" spans="1:6" x14ac:dyDescent="0.2">
      <c r="A37" s="4" t="s">
        <v>58</v>
      </c>
      <c r="B37" s="29">
        <v>60937409</v>
      </c>
      <c r="C37" s="29">
        <v>60937409</v>
      </c>
      <c r="D37" s="29">
        <f t="shared" si="0"/>
        <v>0</v>
      </c>
      <c r="E37" s="29">
        <f t="shared" si="1"/>
        <v>0</v>
      </c>
      <c r="F37" s="48"/>
    </row>
    <row r="38" spans="1:6" x14ac:dyDescent="0.2">
      <c r="A38" s="4" t="s">
        <v>59</v>
      </c>
      <c r="B38" s="29">
        <v>31233048</v>
      </c>
      <c r="C38" s="29">
        <v>31233048</v>
      </c>
      <c r="D38" s="29">
        <f t="shared" si="0"/>
        <v>0</v>
      </c>
      <c r="E38" s="29">
        <f t="shared" si="1"/>
        <v>0</v>
      </c>
      <c r="F38" s="48"/>
    </row>
    <row r="39" spans="1:6" x14ac:dyDescent="0.2">
      <c r="A39" s="4" t="s">
        <v>32</v>
      </c>
      <c r="B39" s="29">
        <v>173584717</v>
      </c>
      <c r="C39" s="29">
        <v>173584717</v>
      </c>
      <c r="D39" s="29">
        <f t="shared" si="0"/>
        <v>0</v>
      </c>
      <c r="E39" s="29">
        <f t="shared" si="1"/>
        <v>0</v>
      </c>
      <c r="F39" s="48"/>
    </row>
    <row r="40" spans="1:6" x14ac:dyDescent="0.2">
      <c r="A40" s="4" t="s">
        <v>33</v>
      </c>
      <c r="B40" s="29">
        <v>11724183</v>
      </c>
      <c r="C40" s="29">
        <v>11724183</v>
      </c>
      <c r="D40" s="29">
        <f>B40-C40</f>
        <v>0</v>
      </c>
      <c r="E40" s="29">
        <f t="shared" si="1"/>
        <v>0</v>
      </c>
      <c r="F40" s="48"/>
    </row>
    <row r="41" spans="1:6" x14ac:dyDescent="0.2">
      <c r="A41" s="4" t="s">
        <v>34</v>
      </c>
      <c r="B41" s="29">
        <v>9043258</v>
      </c>
      <c r="C41" s="29">
        <v>9042334</v>
      </c>
      <c r="D41" s="29">
        <f t="shared" si="0"/>
        <v>924</v>
      </c>
      <c r="E41" s="29">
        <f t="shared" si="1"/>
        <v>924</v>
      </c>
      <c r="F41" s="48"/>
    </row>
    <row r="42" spans="1:6" x14ac:dyDescent="0.2">
      <c r="A42" s="4" t="s">
        <v>35</v>
      </c>
      <c r="B42" s="29">
        <v>18196069</v>
      </c>
      <c r="C42" s="29">
        <v>18135203</v>
      </c>
      <c r="D42" s="29">
        <f t="shared" si="0"/>
        <v>60866</v>
      </c>
      <c r="E42" s="29">
        <f t="shared" si="1"/>
        <v>60866</v>
      </c>
      <c r="F42" s="48"/>
    </row>
    <row r="43" spans="1:6" x14ac:dyDescent="0.2">
      <c r="A43" s="36" t="s">
        <v>36</v>
      </c>
      <c r="B43" s="29">
        <v>37464512</v>
      </c>
      <c r="C43" s="29">
        <v>37462912</v>
      </c>
      <c r="D43" s="29">
        <f t="shared" si="0"/>
        <v>1600</v>
      </c>
      <c r="E43" s="29">
        <f t="shared" si="1"/>
        <v>1600</v>
      </c>
      <c r="F43" s="48"/>
    </row>
    <row r="44" spans="1:6" x14ac:dyDescent="0.2">
      <c r="A44" s="4" t="s">
        <v>37</v>
      </c>
      <c r="B44" s="29">
        <v>502158</v>
      </c>
      <c r="C44" s="29">
        <v>502158</v>
      </c>
      <c r="D44" s="29">
        <f t="shared" si="0"/>
        <v>0</v>
      </c>
      <c r="E44" s="29">
        <f t="shared" si="1"/>
        <v>0</v>
      </c>
      <c r="F44" s="48"/>
    </row>
    <row r="45" spans="1:6" x14ac:dyDescent="0.2">
      <c r="A45" s="4" t="s">
        <v>38</v>
      </c>
      <c r="B45" s="29">
        <v>5991248</v>
      </c>
      <c r="C45" s="29">
        <v>5991248</v>
      </c>
      <c r="D45" s="29">
        <f t="shared" si="0"/>
        <v>0</v>
      </c>
      <c r="E45" s="29">
        <f t="shared" si="1"/>
        <v>0</v>
      </c>
      <c r="F45" s="48"/>
    </row>
    <row r="46" spans="1:6" x14ac:dyDescent="0.2">
      <c r="A46" s="4" t="s">
        <v>60</v>
      </c>
      <c r="B46" s="29">
        <v>740379</v>
      </c>
      <c r="C46" s="29">
        <v>740379</v>
      </c>
      <c r="D46" s="29">
        <f t="shared" si="0"/>
        <v>0</v>
      </c>
      <c r="E46" s="29">
        <f t="shared" si="1"/>
        <v>0</v>
      </c>
      <c r="F46" s="48"/>
    </row>
    <row r="47" spans="1:6" x14ac:dyDescent="0.2">
      <c r="A47" s="36" t="s">
        <v>115</v>
      </c>
      <c r="B47" s="29">
        <v>3673674</v>
      </c>
      <c r="C47" s="29">
        <v>3673674</v>
      </c>
      <c r="D47" s="29">
        <f t="shared" si="0"/>
        <v>0</v>
      </c>
      <c r="E47" s="29">
        <f t="shared" si="1"/>
        <v>0</v>
      </c>
      <c r="F47" s="48"/>
    </row>
    <row r="48" spans="1:6" x14ac:dyDescent="0.2">
      <c r="A48" s="4" t="s">
        <v>39</v>
      </c>
      <c r="B48" s="29">
        <v>12681866</v>
      </c>
      <c r="C48" s="29">
        <v>12682898</v>
      </c>
      <c r="D48" s="29">
        <f t="shared" si="0"/>
        <v>-1032</v>
      </c>
      <c r="E48" s="29">
        <f t="shared" si="1"/>
        <v>0</v>
      </c>
      <c r="F48" s="48"/>
    </row>
    <row r="49" spans="1:6" x14ac:dyDescent="0.2">
      <c r="A49" s="4" t="s">
        <v>40</v>
      </c>
      <c r="B49" s="29">
        <v>1435310</v>
      </c>
      <c r="C49" s="29">
        <v>1435310</v>
      </c>
      <c r="D49" s="29">
        <f t="shared" si="0"/>
        <v>0</v>
      </c>
      <c r="E49" s="29">
        <f t="shared" si="1"/>
        <v>0</v>
      </c>
      <c r="F49" s="48"/>
    </row>
    <row r="50" spans="1:6" x14ac:dyDescent="0.2">
      <c r="A50" s="4" t="s">
        <v>61</v>
      </c>
      <c r="B50" s="29">
        <v>4337429</v>
      </c>
      <c r="C50" s="29">
        <v>4337429</v>
      </c>
      <c r="D50" s="29">
        <f t="shared" si="0"/>
        <v>0</v>
      </c>
      <c r="E50" s="29">
        <f t="shared" si="1"/>
        <v>0</v>
      </c>
      <c r="F50" s="48"/>
    </row>
    <row r="51" spans="1:6" x14ac:dyDescent="0.2">
      <c r="A51" s="4" t="s">
        <v>62</v>
      </c>
      <c r="B51" s="29">
        <v>9828632</v>
      </c>
      <c r="C51" s="29">
        <v>9828632</v>
      </c>
      <c r="D51" s="29">
        <f t="shared" si="0"/>
        <v>0</v>
      </c>
      <c r="E51" s="29">
        <f t="shared" si="1"/>
        <v>0</v>
      </c>
      <c r="F51" s="48"/>
    </row>
    <row r="52" spans="1:6" x14ac:dyDescent="0.2">
      <c r="A52" s="4" t="s">
        <v>41</v>
      </c>
      <c r="B52" s="29">
        <v>791614</v>
      </c>
      <c r="C52" s="29">
        <v>792394</v>
      </c>
      <c r="D52" s="29">
        <f t="shared" si="0"/>
        <v>-780</v>
      </c>
      <c r="E52" s="29">
        <f t="shared" si="1"/>
        <v>0</v>
      </c>
      <c r="F52" s="48"/>
    </row>
    <row r="53" spans="1:6" x14ac:dyDescent="0.2">
      <c r="A53" s="4" t="s">
        <v>42</v>
      </c>
      <c r="B53" s="29">
        <v>3716467</v>
      </c>
      <c r="C53" s="29">
        <v>3716463</v>
      </c>
      <c r="D53" s="29">
        <f t="shared" si="0"/>
        <v>4</v>
      </c>
      <c r="E53" s="29">
        <f t="shared" si="1"/>
        <v>4</v>
      </c>
      <c r="F53" s="48"/>
    </row>
    <row r="54" spans="1:6" x14ac:dyDescent="0.2">
      <c r="A54" s="4" t="s">
        <v>43</v>
      </c>
      <c r="B54" s="29">
        <v>5418146</v>
      </c>
      <c r="C54" s="29">
        <v>5418152</v>
      </c>
      <c r="D54" s="29">
        <f t="shared" si="0"/>
        <v>-6</v>
      </c>
      <c r="E54" s="29">
        <f t="shared" si="1"/>
        <v>0</v>
      </c>
      <c r="F54" s="48"/>
    </row>
    <row r="55" spans="1:6" x14ac:dyDescent="0.2">
      <c r="A55" s="4" t="s">
        <v>44</v>
      </c>
      <c r="B55" s="29">
        <v>3303261</v>
      </c>
      <c r="C55" s="29">
        <v>3303245</v>
      </c>
      <c r="D55" s="29">
        <f t="shared" si="0"/>
        <v>16</v>
      </c>
      <c r="E55" s="29">
        <f t="shared" si="1"/>
        <v>16</v>
      </c>
      <c r="F55" s="48"/>
    </row>
    <row r="56" spans="1:6" x14ac:dyDescent="0.2">
      <c r="A56" s="4" t="s">
        <v>45</v>
      </c>
      <c r="B56" s="29">
        <v>1365992</v>
      </c>
      <c r="C56" s="29">
        <v>1365901</v>
      </c>
      <c r="D56" s="29">
        <f t="shared" si="0"/>
        <v>91</v>
      </c>
      <c r="E56" s="29">
        <f t="shared" si="1"/>
        <v>91</v>
      </c>
      <c r="F56" s="49"/>
    </row>
    <row r="57" spans="1:6" x14ac:dyDescent="0.2">
      <c r="A57" s="4" t="s">
        <v>63</v>
      </c>
      <c r="B57" s="29">
        <v>4593116</v>
      </c>
      <c r="C57" s="29">
        <v>4593116</v>
      </c>
      <c r="D57" s="29">
        <f t="shared" si="0"/>
        <v>0</v>
      </c>
      <c r="E57" s="29">
        <f t="shared" si="1"/>
        <v>0</v>
      </c>
      <c r="F57" s="48"/>
    </row>
    <row r="58" spans="1:6" x14ac:dyDescent="0.2">
      <c r="A58" s="4" t="s">
        <v>64</v>
      </c>
      <c r="B58" s="29">
        <v>29520440</v>
      </c>
      <c r="C58" s="29">
        <v>29520440</v>
      </c>
      <c r="D58" s="29">
        <f t="shared" si="0"/>
        <v>0</v>
      </c>
      <c r="E58" s="29">
        <f t="shared" si="1"/>
        <v>0</v>
      </c>
      <c r="F58" s="48"/>
    </row>
    <row r="59" spans="1:6" x14ac:dyDescent="0.2">
      <c r="A59" s="4" t="s">
        <v>65</v>
      </c>
      <c r="B59" s="29">
        <v>6361995</v>
      </c>
      <c r="C59" s="29">
        <v>6361995</v>
      </c>
      <c r="D59" s="29">
        <f t="shared" si="0"/>
        <v>0</v>
      </c>
      <c r="E59" s="29">
        <f t="shared" si="1"/>
        <v>0</v>
      </c>
      <c r="F59" s="48"/>
    </row>
    <row r="60" spans="1:6" x14ac:dyDescent="0.2">
      <c r="A60" s="36" t="s">
        <v>116</v>
      </c>
      <c r="B60" s="29">
        <v>2677159</v>
      </c>
      <c r="C60" s="29">
        <v>2677159</v>
      </c>
      <c r="D60" s="29">
        <f t="shared" si="0"/>
        <v>0</v>
      </c>
      <c r="E60" s="29">
        <f t="shared" si="1"/>
        <v>0</v>
      </c>
      <c r="F60" s="13"/>
    </row>
    <row r="61" spans="1:6" ht="13.5" thickBot="1" x14ac:dyDescent="0.25">
      <c r="A61" s="23" t="s">
        <v>87</v>
      </c>
      <c r="B61" s="31">
        <f>SUM(B7:B60)</f>
        <v>1222520087</v>
      </c>
      <c r="C61" s="31">
        <f>SUM(C7:C60)</f>
        <v>1222452876</v>
      </c>
      <c r="D61" s="31">
        <f>SUM(D7:D60)</f>
        <v>67211</v>
      </c>
      <c r="E61" s="31">
        <f>SUM(E7:E60)</f>
        <v>218982</v>
      </c>
    </row>
    <row r="62" spans="1:6" ht="13.5" thickTop="1" x14ac:dyDescent="0.2">
      <c r="A62" s="101" t="s">
        <v>168</v>
      </c>
    </row>
  </sheetData>
  <mergeCells count="1">
    <mergeCell ref="A1:E1"/>
  </mergeCells>
  <phoneticPr fontId="0" type="noConversion"/>
  <printOptions horizontalCentered="1" verticalCentered="1"/>
  <pageMargins left="0.75" right="0.75" top="0.25" bottom="0.25" header="0.5" footer="0"/>
  <pageSetup scale="90" orientation="portrait" r:id="rId1"/>
  <headerFooter alignWithMargins="0">
    <oddFooter>&amp;CATTACHMENT 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1"/>
  <sheetViews>
    <sheetView workbookViewId="0">
      <selection activeCell="A2" sqref="A2"/>
    </sheetView>
  </sheetViews>
  <sheetFormatPr defaultRowHeight="12.75" x14ac:dyDescent="0.2"/>
  <cols>
    <col min="1" max="1" width="25.7109375" style="8" customWidth="1"/>
    <col min="2" max="2" width="14.7109375" style="39" customWidth="1"/>
    <col min="3" max="3" width="14.7109375" style="8" customWidth="1"/>
    <col min="4" max="4" width="18.5703125" style="8" customWidth="1"/>
    <col min="5" max="5" width="12.85546875" style="45" bestFit="1" customWidth="1"/>
    <col min="6" max="6" width="14" style="8" bestFit="1" customWidth="1"/>
    <col min="7" max="16" width="9.140625" style="8"/>
  </cols>
  <sheetData>
    <row r="1" spans="1:18" ht="37.5" customHeight="1" x14ac:dyDescent="0.2">
      <c r="A1" s="145" t="s">
        <v>176</v>
      </c>
      <c r="B1" s="146"/>
      <c r="C1" s="146"/>
      <c r="D1" s="146"/>
    </row>
    <row r="2" spans="1:18" x14ac:dyDescent="0.2">
      <c r="A2" s="3"/>
      <c r="B2" s="26" t="s">
        <v>125</v>
      </c>
      <c r="C2" s="26" t="s">
        <v>126</v>
      </c>
      <c r="D2" s="26" t="s">
        <v>127</v>
      </c>
    </row>
    <row r="3" spans="1:18" x14ac:dyDescent="0.2">
      <c r="A3" s="20"/>
      <c r="B3" s="27" t="s">
        <v>70</v>
      </c>
      <c r="C3" s="27" t="s">
        <v>84</v>
      </c>
      <c r="D3" s="32" t="s">
        <v>75</v>
      </c>
    </row>
    <row r="4" spans="1:18" x14ac:dyDescent="0.2">
      <c r="A4" s="21" t="s">
        <v>0</v>
      </c>
      <c r="B4" s="24" t="s">
        <v>77</v>
      </c>
      <c r="C4" s="24" t="s">
        <v>85</v>
      </c>
      <c r="D4" s="33" t="s">
        <v>77</v>
      </c>
      <c r="R4" s="18"/>
    </row>
    <row r="5" spans="1:18" x14ac:dyDescent="0.2">
      <c r="A5" s="22" t="s">
        <v>8</v>
      </c>
      <c r="B5" s="28" t="s">
        <v>76</v>
      </c>
      <c r="C5" s="28" t="s">
        <v>82</v>
      </c>
      <c r="D5" s="34" t="s">
        <v>76</v>
      </c>
      <c r="R5" s="18"/>
    </row>
    <row r="6" spans="1:18" x14ac:dyDescent="0.2">
      <c r="A6" s="9" t="s">
        <v>47</v>
      </c>
      <c r="B6" s="29">
        <v>353873</v>
      </c>
      <c r="C6" s="29">
        <f>'ATTACHMENT A Adj State Owes '!E7</f>
        <v>0</v>
      </c>
      <c r="D6" s="29">
        <f>B6-C6</f>
        <v>353873</v>
      </c>
      <c r="F6" s="13"/>
    </row>
    <row r="7" spans="1:18" s="8" customFormat="1" x14ac:dyDescent="0.2">
      <c r="A7" s="4" t="s">
        <v>48</v>
      </c>
      <c r="B7" s="124">
        <v>19796</v>
      </c>
      <c r="C7" s="29">
        <f>'ATTACHMENT A Adj State Owes '!E8</f>
        <v>0</v>
      </c>
      <c r="D7" s="29">
        <f t="shared" ref="D7:D59" si="0">B7-C7</f>
        <v>19796</v>
      </c>
      <c r="E7" s="45"/>
      <c r="F7" s="13"/>
    </row>
    <row r="8" spans="1:18" s="8" customFormat="1" x14ac:dyDescent="0.2">
      <c r="A8" s="4" t="s">
        <v>14</v>
      </c>
      <c r="B8" s="124">
        <v>800430</v>
      </c>
      <c r="C8" s="29">
        <f>'ATTACHMENT A Adj State Owes '!E9</f>
        <v>0</v>
      </c>
      <c r="D8" s="29">
        <f t="shared" si="0"/>
        <v>800430</v>
      </c>
      <c r="E8" s="45"/>
      <c r="F8" s="13"/>
    </row>
    <row r="9" spans="1:18" s="8" customFormat="1" x14ac:dyDescent="0.2">
      <c r="A9" s="4" t="s">
        <v>15</v>
      </c>
      <c r="B9" s="124">
        <v>7442308</v>
      </c>
      <c r="C9" s="29">
        <f>'ATTACHMENT A Adj State Owes '!E10</f>
        <v>0</v>
      </c>
      <c r="D9" s="29">
        <f>B9-C9</f>
        <v>7442308</v>
      </c>
      <c r="E9" s="45"/>
      <c r="F9" s="13"/>
    </row>
    <row r="10" spans="1:18" s="8" customFormat="1" x14ac:dyDescent="0.2">
      <c r="A10" s="4" t="s">
        <v>49</v>
      </c>
      <c r="B10" s="124">
        <v>1550655</v>
      </c>
      <c r="C10" s="29">
        <f>'ATTACHMENT A Adj State Owes '!E11</f>
        <v>0</v>
      </c>
      <c r="D10" s="29">
        <f t="shared" si="0"/>
        <v>1550655</v>
      </c>
      <c r="E10" s="45"/>
      <c r="F10" s="13"/>
    </row>
    <row r="11" spans="1:18" s="8" customFormat="1" x14ac:dyDescent="0.2">
      <c r="A11" s="4" t="s">
        <v>50</v>
      </c>
      <c r="B11" s="124">
        <v>12522498</v>
      </c>
      <c r="C11" s="29">
        <f>'ATTACHMENT A Adj State Owes '!E12</f>
        <v>0</v>
      </c>
      <c r="D11" s="29">
        <f t="shared" si="0"/>
        <v>12522498</v>
      </c>
      <c r="E11" s="45"/>
      <c r="F11" s="13"/>
    </row>
    <row r="12" spans="1:18" s="8" customFormat="1" x14ac:dyDescent="0.2">
      <c r="A12" s="4" t="s">
        <v>16</v>
      </c>
      <c r="B12" s="124">
        <v>33015</v>
      </c>
      <c r="C12" s="29">
        <f>'ATTACHMENT A Adj State Owes '!E13</f>
        <v>800</v>
      </c>
      <c r="D12" s="29">
        <f t="shared" si="0"/>
        <v>32215</v>
      </c>
      <c r="E12" s="45"/>
      <c r="F12" s="13"/>
    </row>
    <row r="13" spans="1:18" s="8" customFormat="1" x14ac:dyDescent="0.2">
      <c r="A13" s="4" t="s">
        <v>51</v>
      </c>
      <c r="B13" s="124">
        <v>101116</v>
      </c>
      <c r="C13" s="29">
        <f>'ATTACHMENT A Adj State Owes '!E14</f>
        <v>0</v>
      </c>
      <c r="D13" s="29">
        <f t="shared" si="0"/>
        <v>101116</v>
      </c>
      <c r="E13" s="45"/>
      <c r="F13" s="13"/>
    </row>
    <row r="14" spans="1:18" x14ac:dyDescent="0.2">
      <c r="A14" s="4" t="s">
        <v>52</v>
      </c>
      <c r="B14" s="124">
        <v>3637</v>
      </c>
      <c r="C14" s="29">
        <f>'ATTACHMENT A Adj State Owes '!E15</f>
        <v>0</v>
      </c>
      <c r="D14" s="29">
        <f t="shared" si="0"/>
        <v>3637</v>
      </c>
      <c r="F14" s="13"/>
    </row>
    <row r="15" spans="1:18" x14ac:dyDescent="0.2">
      <c r="A15" s="4" t="s">
        <v>53</v>
      </c>
      <c r="B15" s="124">
        <v>369608</v>
      </c>
      <c r="C15" s="29">
        <f>'ATTACHMENT A Adj State Owes '!E16</f>
        <v>0</v>
      </c>
      <c r="D15" s="29">
        <f t="shared" si="0"/>
        <v>369608</v>
      </c>
      <c r="F15" s="13"/>
    </row>
    <row r="16" spans="1:18" x14ac:dyDescent="0.2">
      <c r="A16" s="4" t="s">
        <v>17</v>
      </c>
      <c r="B16" s="124">
        <v>18127</v>
      </c>
      <c r="C16" s="29">
        <f>'ATTACHMENT A Adj State Owes '!E17</f>
        <v>0</v>
      </c>
      <c r="D16" s="29">
        <f t="shared" si="0"/>
        <v>18127</v>
      </c>
      <c r="F16" s="13"/>
    </row>
    <row r="17" spans="1:6" x14ac:dyDescent="0.2">
      <c r="A17" s="4" t="s">
        <v>18</v>
      </c>
      <c r="B17" s="124">
        <v>387163</v>
      </c>
      <c r="C17" s="29">
        <f>'ATTACHMENT A Adj State Owes '!E18</f>
        <v>32900</v>
      </c>
      <c r="D17" s="29">
        <f t="shared" si="0"/>
        <v>354263</v>
      </c>
      <c r="F17" s="13"/>
    </row>
    <row r="18" spans="1:6" x14ac:dyDescent="0.2">
      <c r="A18" s="4" t="s">
        <v>54</v>
      </c>
      <c r="B18" s="124">
        <v>309897</v>
      </c>
      <c r="C18" s="29">
        <f>'ATTACHMENT A Adj State Owes '!E19</f>
        <v>0</v>
      </c>
      <c r="D18" s="29">
        <f t="shared" si="0"/>
        <v>309897</v>
      </c>
      <c r="F18" s="13"/>
    </row>
    <row r="19" spans="1:6" x14ac:dyDescent="0.2">
      <c r="A19" s="12" t="s">
        <v>19</v>
      </c>
      <c r="B19" s="124">
        <v>1775</v>
      </c>
      <c r="C19" s="29">
        <f>'ATTACHMENT A Adj State Owes '!E20</f>
        <v>42</v>
      </c>
      <c r="D19" s="29">
        <f t="shared" si="0"/>
        <v>1733</v>
      </c>
      <c r="F19" s="13"/>
    </row>
    <row r="20" spans="1:6" x14ac:dyDescent="0.2">
      <c r="A20" s="4" t="s">
        <v>20</v>
      </c>
      <c r="B20" s="124">
        <v>280479</v>
      </c>
      <c r="C20" s="29">
        <f>'ATTACHMENT A Adj State Owes '!E21</f>
        <v>2478</v>
      </c>
      <c r="D20" s="29">
        <f t="shared" si="0"/>
        <v>278001</v>
      </c>
      <c r="F20" s="13"/>
    </row>
    <row r="21" spans="1:6" x14ac:dyDescent="0.2">
      <c r="A21" s="4" t="s">
        <v>21</v>
      </c>
      <c r="B21" s="124">
        <v>8799155</v>
      </c>
      <c r="C21" s="29">
        <f>'ATTACHMENT A Adj State Owes '!E22</f>
        <v>0</v>
      </c>
      <c r="D21" s="29">
        <f t="shared" si="0"/>
        <v>8799155</v>
      </c>
      <c r="F21" s="13"/>
    </row>
    <row r="22" spans="1:6" x14ac:dyDescent="0.2">
      <c r="A22" s="4" t="s">
        <v>22</v>
      </c>
      <c r="B22" s="124">
        <v>23896</v>
      </c>
      <c r="C22" s="29">
        <f>'ATTACHMENT A Adj State Owes '!E23</f>
        <v>0</v>
      </c>
      <c r="D22" s="29">
        <f t="shared" si="0"/>
        <v>23896</v>
      </c>
      <c r="F22" s="13"/>
    </row>
    <row r="23" spans="1:6" x14ac:dyDescent="0.2">
      <c r="A23" s="4" t="s">
        <v>23</v>
      </c>
      <c r="B23" s="124">
        <v>0</v>
      </c>
      <c r="C23" s="29">
        <f>'ATTACHMENT A Adj State Owes '!E24</f>
        <v>0</v>
      </c>
      <c r="D23" s="29">
        <f t="shared" si="0"/>
        <v>0</v>
      </c>
      <c r="F23" s="13"/>
    </row>
    <row r="24" spans="1:6" x14ac:dyDescent="0.2">
      <c r="A24" s="4" t="s">
        <v>24</v>
      </c>
      <c r="B24" s="124">
        <v>6496</v>
      </c>
      <c r="C24" s="29">
        <f>'ATTACHMENT A Adj State Owes '!E25</f>
        <v>79</v>
      </c>
      <c r="D24" s="29">
        <f t="shared" si="0"/>
        <v>6417</v>
      </c>
      <c r="F24" s="13"/>
    </row>
    <row r="25" spans="1:6" x14ac:dyDescent="0.2">
      <c r="A25" s="4" t="s">
        <v>25</v>
      </c>
      <c r="B25" s="124">
        <v>0</v>
      </c>
      <c r="C25" s="29">
        <f>'ATTACHMENT A Adj State Owes '!E26</f>
        <v>0</v>
      </c>
      <c r="D25" s="29">
        <f t="shared" si="0"/>
        <v>0</v>
      </c>
      <c r="F25" s="13"/>
    </row>
    <row r="26" spans="1:6" x14ac:dyDescent="0.2">
      <c r="A26" s="4" t="s">
        <v>55</v>
      </c>
      <c r="B26" s="124">
        <v>516423</v>
      </c>
      <c r="C26" s="29">
        <f>'ATTACHMENT A Adj State Owes '!E27</f>
        <v>0</v>
      </c>
      <c r="D26" s="29">
        <f t="shared" si="0"/>
        <v>516423</v>
      </c>
      <c r="F26" s="13"/>
    </row>
    <row r="27" spans="1:6" x14ac:dyDescent="0.2">
      <c r="A27" s="4" t="s">
        <v>26</v>
      </c>
      <c r="B27" s="124">
        <v>0</v>
      </c>
      <c r="C27" s="29">
        <f>'ATTACHMENT A Adj State Owes '!E28</f>
        <v>0</v>
      </c>
      <c r="D27" s="29">
        <f t="shared" si="0"/>
        <v>0</v>
      </c>
      <c r="F27" s="13"/>
    </row>
    <row r="28" spans="1:6" x14ac:dyDescent="0.2">
      <c r="A28" s="4" t="s">
        <v>27</v>
      </c>
      <c r="B28" s="124">
        <v>175628</v>
      </c>
      <c r="C28" s="29">
        <f>'ATTACHMENT A Adj State Owes '!E29</f>
        <v>0</v>
      </c>
      <c r="D28" s="29">
        <f t="shared" si="0"/>
        <v>175628</v>
      </c>
      <c r="F28" s="13"/>
    </row>
    <row r="29" spans="1:6" x14ac:dyDescent="0.2">
      <c r="A29" s="4" t="s">
        <v>56</v>
      </c>
      <c r="B29" s="124">
        <v>2898446</v>
      </c>
      <c r="C29" s="29">
        <f>'ATTACHMENT A Adj State Owes '!E30</f>
        <v>0</v>
      </c>
      <c r="D29" s="29">
        <f t="shared" si="0"/>
        <v>2898446</v>
      </c>
      <c r="F29" s="13"/>
    </row>
    <row r="30" spans="1:6" x14ac:dyDescent="0.2">
      <c r="A30" s="12" t="s">
        <v>68</v>
      </c>
      <c r="B30" s="124">
        <v>0</v>
      </c>
      <c r="C30" s="29">
        <f>'ATTACHMENT A Adj State Owes '!E31</f>
        <v>0</v>
      </c>
      <c r="D30" s="29">
        <f t="shared" si="0"/>
        <v>0</v>
      </c>
      <c r="F30" s="13"/>
    </row>
    <row r="31" spans="1:6" x14ac:dyDescent="0.2">
      <c r="A31" s="4" t="s">
        <v>28</v>
      </c>
      <c r="B31" s="124">
        <v>0</v>
      </c>
      <c r="C31" s="29">
        <f>'ATTACHMENT A Adj State Owes '!E32</f>
        <v>0</v>
      </c>
      <c r="D31" s="29">
        <f t="shared" si="0"/>
        <v>0</v>
      </c>
      <c r="F31" s="13"/>
    </row>
    <row r="32" spans="1:6" x14ac:dyDescent="0.2">
      <c r="A32" s="4" t="s">
        <v>29</v>
      </c>
      <c r="B32" s="124">
        <v>566766</v>
      </c>
      <c r="C32" s="29">
        <f>'ATTACHMENT A Adj State Owes '!E33</f>
        <v>64809</v>
      </c>
      <c r="D32" s="29">
        <f t="shared" si="0"/>
        <v>501957</v>
      </c>
      <c r="F32" s="13"/>
    </row>
    <row r="33" spans="1:6" x14ac:dyDescent="0.2">
      <c r="A33" s="4" t="s">
        <v>30</v>
      </c>
      <c r="B33" s="124">
        <v>1288422</v>
      </c>
      <c r="C33" s="29">
        <f>'ATTACHMENT A Adj State Owes '!E34</f>
        <v>20220</v>
      </c>
      <c r="D33" s="29">
        <f t="shared" si="0"/>
        <v>1268202</v>
      </c>
      <c r="F33" s="13"/>
    </row>
    <row r="34" spans="1:6" x14ac:dyDescent="0.2">
      <c r="A34" s="4" t="s">
        <v>57</v>
      </c>
      <c r="B34" s="124">
        <v>2910585</v>
      </c>
      <c r="C34" s="29">
        <f>'ATTACHMENT A Adj State Owes '!E35</f>
        <v>0</v>
      </c>
      <c r="D34" s="29">
        <f t="shared" si="0"/>
        <v>2910585</v>
      </c>
      <c r="F34" s="13"/>
    </row>
    <row r="35" spans="1:6" x14ac:dyDescent="0.2">
      <c r="A35" s="12" t="s">
        <v>31</v>
      </c>
      <c r="B35" s="124">
        <v>146995</v>
      </c>
      <c r="C35" s="29">
        <f>'ATTACHMENT A Adj State Owes '!E36</f>
        <v>34153</v>
      </c>
      <c r="D35" s="29">
        <f t="shared" si="0"/>
        <v>112842</v>
      </c>
      <c r="F35" s="13"/>
    </row>
    <row r="36" spans="1:6" x14ac:dyDescent="0.2">
      <c r="A36" s="4" t="s">
        <v>58</v>
      </c>
      <c r="B36" s="124">
        <v>19553355</v>
      </c>
      <c r="C36" s="29">
        <f>'ATTACHMENT A Adj State Owes '!E37</f>
        <v>0</v>
      </c>
      <c r="D36" s="29">
        <f t="shared" si="0"/>
        <v>19553355</v>
      </c>
      <c r="F36" s="13"/>
    </row>
    <row r="37" spans="1:6" x14ac:dyDescent="0.2">
      <c r="A37" s="4" t="s">
        <v>59</v>
      </c>
      <c r="B37" s="124">
        <v>12549193</v>
      </c>
      <c r="C37" s="29">
        <f>'ATTACHMENT A Adj State Owes '!E38</f>
        <v>0</v>
      </c>
      <c r="D37" s="29">
        <f t="shared" si="0"/>
        <v>12549193</v>
      </c>
      <c r="F37" s="13"/>
    </row>
    <row r="38" spans="1:6" x14ac:dyDescent="0.2">
      <c r="A38" s="4" t="s">
        <v>32</v>
      </c>
      <c r="B38" s="124">
        <v>0</v>
      </c>
      <c r="C38" s="29">
        <f>'ATTACHMENT A Adj State Owes '!E39</f>
        <v>0</v>
      </c>
      <c r="D38" s="29">
        <f t="shared" si="0"/>
        <v>0</v>
      </c>
      <c r="F38" s="13"/>
    </row>
    <row r="39" spans="1:6" x14ac:dyDescent="0.2">
      <c r="A39" s="4" t="s">
        <v>33</v>
      </c>
      <c r="B39" s="124">
        <v>0</v>
      </c>
      <c r="C39" s="29">
        <f>'ATTACHMENT A Adj State Owes '!E40</f>
        <v>0</v>
      </c>
      <c r="D39" s="29">
        <f t="shared" si="0"/>
        <v>0</v>
      </c>
      <c r="F39" s="13"/>
    </row>
    <row r="40" spans="1:6" x14ac:dyDescent="0.2">
      <c r="A40" s="4" t="s">
        <v>34</v>
      </c>
      <c r="B40" s="124">
        <v>21085</v>
      </c>
      <c r="C40" s="29">
        <f>'ATTACHMENT A Adj State Owes '!E41</f>
        <v>924</v>
      </c>
      <c r="D40" s="29">
        <f t="shared" si="0"/>
        <v>20161</v>
      </c>
      <c r="F40" s="13"/>
    </row>
    <row r="41" spans="1:6" x14ac:dyDescent="0.2">
      <c r="A41" s="4" t="s">
        <v>35</v>
      </c>
      <c r="B41" s="124">
        <v>2110775</v>
      </c>
      <c r="C41" s="29">
        <f>'ATTACHMENT A Adj State Owes '!E42</f>
        <v>60866</v>
      </c>
      <c r="D41" s="29">
        <f t="shared" si="0"/>
        <v>2049909</v>
      </c>
      <c r="F41" s="13"/>
    </row>
    <row r="42" spans="1:6" x14ac:dyDescent="0.2">
      <c r="A42" s="12" t="s">
        <v>36</v>
      </c>
      <c r="B42" s="124">
        <v>2364998</v>
      </c>
      <c r="C42" s="29">
        <f>'ATTACHMENT A Adj State Owes '!E43</f>
        <v>1600</v>
      </c>
      <c r="D42" s="29">
        <f t="shared" si="0"/>
        <v>2363398</v>
      </c>
      <c r="F42" s="13"/>
    </row>
    <row r="43" spans="1:6" x14ac:dyDescent="0.2">
      <c r="A43" s="4" t="s">
        <v>37</v>
      </c>
      <c r="B43" s="124">
        <v>0</v>
      </c>
      <c r="C43" s="29">
        <f>'ATTACHMENT A Adj State Owes '!E44</f>
        <v>0</v>
      </c>
      <c r="D43" s="29">
        <f t="shared" si="0"/>
        <v>0</v>
      </c>
      <c r="F43" s="13"/>
    </row>
    <row r="44" spans="1:6" x14ac:dyDescent="0.2">
      <c r="A44" s="4" t="s">
        <v>38</v>
      </c>
      <c r="B44" s="124">
        <v>0</v>
      </c>
      <c r="C44" s="29">
        <f>'ATTACHMENT A Adj State Owes '!E45</f>
        <v>0</v>
      </c>
      <c r="D44" s="29">
        <f t="shared" si="0"/>
        <v>0</v>
      </c>
      <c r="F44" s="13"/>
    </row>
    <row r="45" spans="1:6" x14ac:dyDescent="0.2">
      <c r="A45" s="4" t="s">
        <v>60</v>
      </c>
      <c r="B45" s="124">
        <v>692607</v>
      </c>
      <c r="C45" s="29">
        <f>'ATTACHMENT A Adj State Owes '!E46</f>
        <v>0</v>
      </c>
      <c r="D45" s="29">
        <f t="shared" si="0"/>
        <v>692607</v>
      </c>
      <c r="F45" s="13"/>
    </row>
    <row r="46" spans="1:6" x14ac:dyDescent="0.2">
      <c r="A46" s="12" t="s">
        <v>115</v>
      </c>
      <c r="B46" s="124">
        <v>0</v>
      </c>
      <c r="C46" s="29">
        <f>'ATTACHMENT A Adj State Owes '!E47</f>
        <v>0</v>
      </c>
      <c r="D46" s="29">
        <f t="shared" si="0"/>
        <v>0</v>
      </c>
      <c r="F46" s="13"/>
    </row>
    <row r="47" spans="1:6" x14ac:dyDescent="0.2">
      <c r="A47" s="4" t="s">
        <v>39</v>
      </c>
      <c r="B47" s="124">
        <v>26455</v>
      </c>
      <c r="C47" s="29">
        <f>'ATTACHMENT A Adj State Owes '!E48</f>
        <v>0</v>
      </c>
      <c r="D47" s="29">
        <f t="shared" si="0"/>
        <v>26455</v>
      </c>
      <c r="F47" s="13"/>
    </row>
    <row r="48" spans="1:6" x14ac:dyDescent="0.2">
      <c r="A48" s="4" t="s">
        <v>40</v>
      </c>
      <c r="B48" s="124">
        <v>0</v>
      </c>
      <c r="C48" s="29">
        <f>'ATTACHMENT A Adj State Owes '!E49</f>
        <v>0</v>
      </c>
      <c r="D48" s="29">
        <f t="shared" si="0"/>
        <v>0</v>
      </c>
      <c r="F48" s="13"/>
    </row>
    <row r="49" spans="1:6" x14ac:dyDescent="0.2">
      <c r="A49" s="4" t="s">
        <v>61</v>
      </c>
      <c r="B49" s="124">
        <v>0</v>
      </c>
      <c r="C49" s="29">
        <f>'ATTACHMENT A Adj State Owes '!E50</f>
        <v>0</v>
      </c>
      <c r="D49" s="29">
        <f t="shared" si="0"/>
        <v>0</v>
      </c>
      <c r="F49" s="13"/>
    </row>
    <row r="50" spans="1:6" x14ac:dyDescent="0.2">
      <c r="A50" s="4" t="s">
        <v>62</v>
      </c>
      <c r="B50" s="124">
        <v>4195366</v>
      </c>
      <c r="C50" s="29">
        <f>'ATTACHMENT A Adj State Owes '!E51</f>
        <v>0</v>
      </c>
      <c r="D50" s="29">
        <f t="shared" si="0"/>
        <v>4195366</v>
      </c>
      <c r="F50" s="13"/>
    </row>
    <row r="51" spans="1:6" x14ac:dyDescent="0.2">
      <c r="A51" s="4" t="s">
        <v>41</v>
      </c>
      <c r="B51" s="124">
        <v>8109</v>
      </c>
      <c r="C51" s="29">
        <f>'ATTACHMENT A Adj State Owes '!E52</f>
        <v>0</v>
      </c>
      <c r="D51" s="29">
        <f t="shared" si="0"/>
        <v>8109</v>
      </c>
      <c r="F51" s="13"/>
    </row>
    <row r="52" spans="1:6" x14ac:dyDescent="0.2">
      <c r="A52" s="4" t="s">
        <v>42</v>
      </c>
      <c r="B52" s="124">
        <v>6093</v>
      </c>
      <c r="C52" s="29">
        <f>'ATTACHMENT A Adj State Owes '!E53</f>
        <v>4</v>
      </c>
      <c r="D52" s="29">
        <f t="shared" si="0"/>
        <v>6089</v>
      </c>
      <c r="F52" s="13"/>
    </row>
    <row r="53" spans="1:6" x14ac:dyDescent="0.2">
      <c r="A53" s="4" t="s">
        <v>43</v>
      </c>
      <c r="B53" s="124">
        <v>5485</v>
      </c>
      <c r="C53" s="29">
        <f>'ATTACHMENT A Adj State Owes '!E54</f>
        <v>0</v>
      </c>
      <c r="D53" s="29">
        <f t="shared" si="0"/>
        <v>5485</v>
      </c>
      <c r="F53" s="13"/>
    </row>
    <row r="54" spans="1:6" x14ac:dyDescent="0.2">
      <c r="A54" s="4" t="s">
        <v>44</v>
      </c>
      <c r="B54" s="124">
        <v>361</v>
      </c>
      <c r="C54" s="29">
        <f>'ATTACHMENT A Adj State Owes '!E55</f>
        <v>16</v>
      </c>
      <c r="D54" s="29">
        <f t="shared" si="0"/>
        <v>345</v>
      </c>
      <c r="F54" s="13"/>
    </row>
    <row r="55" spans="1:6" x14ac:dyDescent="0.2">
      <c r="A55" s="4" t="s">
        <v>45</v>
      </c>
      <c r="B55" s="124">
        <v>5726</v>
      </c>
      <c r="C55" s="29">
        <f>'ATTACHMENT A Adj State Owes '!E56</f>
        <v>91</v>
      </c>
      <c r="D55" s="29">
        <f t="shared" si="0"/>
        <v>5635</v>
      </c>
      <c r="F55" s="13"/>
    </row>
    <row r="56" spans="1:6" x14ac:dyDescent="0.2">
      <c r="A56" s="4" t="s">
        <v>63</v>
      </c>
      <c r="B56" s="124">
        <v>1672363</v>
      </c>
      <c r="C56" s="29">
        <f>'ATTACHMENT A Adj State Owes '!E57</f>
        <v>0</v>
      </c>
      <c r="D56" s="29">
        <f t="shared" si="0"/>
        <v>1672363</v>
      </c>
      <c r="F56" s="13"/>
    </row>
    <row r="57" spans="1:6" x14ac:dyDescent="0.2">
      <c r="A57" s="4" t="s">
        <v>64</v>
      </c>
      <c r="B57" s="124">
        <v>1337159</v>
      </c>
      <c r="C57" s="29">
        <f>'ATTACHMENT A Adj State Owes '!E58</f>
        <v>0</v>
      </c>
      <c r="D57" s="29">
        <f t="shared" si="0"/>
        <v>1337159</v>
      </c>
      <c r="F57" s="13"/>
    </row>
    <row r="58" spans="1:6" x14ac:dyDescent="0.2">
      <c r="A58" s="36" t="s">
        <v>65</v>
      </c>
      <c r="B58" s="124">
        <v>3926428</v>
      </c>
      <c r="C58" s="29">
        <f>'ATTACHMENT A Adj State Owes '!E59</f>
        <v>0</v>
      </c>
      <c r="D58" s="29">
        <f t="shared" si="0"/>
        <v>3926428</v>
      </c>
      <c r="F58" s="13"/>
    </row>
    <row r="59" spans="1:6" x14ac:dyDescent="0.2">
      <c r="A59" s="12" t="s">
        <v>116</v>
      </c>
      <c r="B59" s="124">
        <v>1518160</v>
      </c>
      <c r="C59" s="29">
        <f>'ATTACHMENT A Adj State Owes '!E60</f>
        <v>0</v>
      </c>
      <c r="D59" s="29">
        <f t="shared" si="0"/>
        <v>1518160</v>
      </c>
      <c r="F59" s="13"/>
    </row>
    <row r="60" spans="1:6" ht="13.5" thickBot="1" x14ac:dyDescent="0.25">
      <c r="A60" s="23" t="s">
        <v>87</v>
      </c>
      <c r="B60" s="30">
        <f>SUM(B6:B59)</f>
        <v>91520907</v>
      </c>
      <c r="C60" s="30">
        <f>SUM(C6:C59)</f>
        <v>218982</v>
      </c>
      <c r="D60" s="30">
        <f>SUM(D6:D59)</f>
        <v>91301925</v>
      </c>
    </row>
    <row r="61" spans="1:6" ht="13.5" thickTop="1" x14ac:dyDescent="0.2">
      <c r="A61" s="101" t="s">
        <v>168</v>
      </c>
    </row>
  </sheetData>
  <mergeCells count="1">
    <mergeCell ref="A1:D1"/>
  </mergeCells>
  <phoneticPr fontId="0" type="noConversion"/>
  <printOptions horizontalCentered="1" verticalCentered="1"/>
  <pageMargins left="0.75" right="0.75" top="0.25" bottom="0.25" header="0.5" footer="0"/>
  <pageSetup scale="90" orientation="portrait" r:id="rId1"/>
  <headerFooter alignWithMargins="0">
    <oddFooter>&amp;CATTACHMENT B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DA45-A656-46C0-8EAD-1A4C926A12F1}">
  <sheetPr>
    <pageSetUpPr fitToPage="1"/>
  </sheetPr>
  <dimension ref="A1:K59"/>
  <sheetViews>
    <sheetView zoomScaleNormal="100" workbookViewId="0">
      <pane xSplit="1" ySplit="3" topLeftCell="B28" activePane="bottomRight" state="frozen"/>
      <selection pane="topRight" activeCell="B1" sqref="B1"/>
      <selection pane="bottomLeft" activeCell="A6" sqref="A6"/>
      <selection pane="bottomRight" activeCell="C29" sqref="C29"/>
    </sheetView>
  </sheetViews>
  <sheetFormatPr defaultRowHeight="12.75" x14ac:dyDescent="0.2"/>
  <cols>
    <col min="1" max="1" width="21.42578125" customWidth="1"/>
    <col min="2" max="3" width="13.28515625" style="39" customWidth="1"/>
    <col min="4" max="4" width="12.42578125" style="39" customWidth="1"/>
    <col min="5" max="5" width="13.85546875" style="39" bestFit="1" customWidth="1"/>
    <col min="6" max="6" width="12.28515625" style="39" bestFit="1" customWidth="1"/>
    <col min="7" max="7" width="12.5703125" style="39" bestFit="1" customWidth="1"/>
    <col min="8" max="8" width="14.42578125" style="39" bestFit="1" customWidth="1"/>
    <col min="9" max="9" width="13.85546875" style="39" customWidth="1"/>
    <col min="10" max="10" width="14.7109375" bestFit="1" customWidth="1"/>
    <col min="11" max="11" width="12.5703125" customWidth="1"/>
  </cols>
  <sheetData>
    <row r="1" spans="1:11" ht="40.5" customHeight="1" x14ac:dyDescent="0.2">
      <c r="A1" s="147" t="s">
        <v>175</v>
      </c>
      <c r="B1" s="147"/>
      <c r="C1" s="147"/>
      <c r="D1" s="147"/>
      <c r="E1" s="147"/>
      <c r="F1" s="144"/>
      <c r="G1" s="144"/>
    </row>
    <row r="2" spans="1:11" x14ac:dyDescent="0.2">
      <c r="A2" s="99" t="s">
        <v>147</v>
      </c>
      <c r="B2" s="100" t="s">
        <v>148</v>
      </c>
      <c r="C2" s="100" t="s">
        <v>149</v>
      </c>
      <c r="D2" s="100" t="s">
        <v>150</v>
      </c>
      <c r="E2" s="100" t="s">
        <v>151</v>
      </c>
      <c r="F2" s="100" t="s">
        <v>152</v>
      </c>
      <c r="G2" s="100" t="s">
        <v>153</v>
      </c>
      <c r="H2" s="100" t="s">
        <v>154</v>
      </c>
      <c r="I2" s="100" t="s">
        <v>155</v>
      </c>
      <c r="J2" s="100" t="s">
        <v>156</v>
      </c>
    </row>
    <row r="3" spans="1:11" ht="51" x14ac:dyDescent="0.2">
      <c r="A3" s="88" t="s">
        <v>157</v>
      </c>
      <c r="B3" s="84" t="s">
        <v>160</v>
      </c>
      <c r="C3" s="84" t="s">
        <v>161</v>
      </c>
      <c r="D3" s="90" t="s">
        <v>163</v>
      </c>
      <c r="E3" s="84" t="s">
        <v>164</v>
      </c>
      <c r="F3" s="84" t="s">
        <v>165</v>
      </c>
      <c r="G3" s="84" t="s">
        <v>166</v>
      </c>
      <c r="H3" s="84" t="s">
        <v>167</v>
      </c>
      <c r="I3" s="84" t="s">
        <v>145</v>
      </c>
      <c r="J3" s="89" t="s">
        <v>146</v>
      </c>
      <c r="K3" s="85"/>
    </row>
    <row r="4" spans="1:11" x14ac:dyDescent="0.2">
      <c r="A4" s="131" t="s">
        <v>47</v>
      </c>
      <c r="B4" s="132">
        <v>1549.29</v>
      </c>
      <c r="C4" s="133">
        <v>332.9</v>
      </c>
      <c r="D4" s="134">
        <f>B4-C4</f>
        <v>1216.3899999999999</v>
      </c>
      <c r="E4" s="136">
        <v>7213192.6999999993</v>
      </c>
      <c r="F4" s="135">
        <v>19462.239999999998</v>
      </c>
      <c r="G4" s="135">
        <v>0</v>
      </c>
      <c r="H4" s="135">
        <f t="shared" ref="H4:H35" si="0">D4*G4</f>
        <v>0</v>
      </c>
      <c r="I4" s="136">
        <v>765337</v>
      </c>
      <c r="J4" s="137">
        <f>-(E4+F4+H4+I4)</f>
        <v>-7997991.9399999995</v>
      </c>
      <c r="K4" s="82"/>
    </row>
    <row r="5" spans="1:11" x14ac:dyDescent="0.2">
      <c r="A5" s="126" t="s">
        <v>48</v>
      </c>
      <c r="B5" s="127">
        <v>239.04</v>
      </c>
      <c r="C5" s="128">
        <v>24.95</v>
      </c>
      <c r="D5" s="129">
        <f t="shared" ref="D5:D57" si="1">B5-C5</f>
        <v>214.09</v>
      </c>
      <c r="E5" s="129">
        <v>1269553.7</v>
      </c>
      <c r="F5" s="129">
        <v>3425.44</v>
      </c>
      <c r="G5" s="130">
        <v>0</v>
      </c>
      <c r="H5" s="130">
        <f t="shared" si="0"/>
        <v>0</v>
      </c>
      <c r="I5" s="130">
        <v>0</v>
      </c>
      <c r="J5" s="125">
        <f>-(E5+F5+H5+I5)</f>
        <v>-1272979.1399999999</v>
      </c>
      <c r="K5" s="82"/>
    </row>
    <row r="6" spans="1:11" x14ac:dyDescent="0.2">
      <c r="A6" s="126" t="s">
        <v>14</v>
      </c>
      <c r="B6" s="127">
        <v>998.37</v>
      </c>
      <c r="C6" s="128">
        <v>206.25</v>
      </c>
      <c r="D6" s="129">
        <f t="shared" si="1"/>
        <v>792.12</v>
      </c>
      <c r="E6" s="129">
        <v>4697271.5999999996</v>
      </c>
      <c r="F6" s="129">
        <v>12673.92</v>
      </c>
      <c r="G6" s="130">
        <v>563.83304786802489</v>
      </c>
      <c r="H6" s="130">
        <f t="shared" si="0"/>
        <v>446623.43387721985</v>
      </c>
      <c r="I6" s="130">
        <v>70744</v>
      </c>
      <c r="J6" s="125">
        <f t="shared" ref="J6:J58" si="2">-(E6+F6+H6+I6)</f>
        <v>-5227312.953877219</v>
      </c>
      <c r="K6" s="82"/>
    </row>
    <row r="7" spans="1:11" x14ac:dyDescent="0.2">
      <c r="A7" s="126" t="s">
        <v>15</v>
      </c>
      <c r="B7" s="127">
        <v>73552.25</v>
      </c>
      <c r="C7" s="128">
        <v>38505.94</v>
      </c>
      <c r="D7" s="129">
        <f t="shared" si="1"/>
        <v>35046.31</v>
      </c>
      <c r="E7" s="129">
        <v>207824618.29999998</v>
      </c>
      <c r="F7" s="129">
        <v>560740.96</v>
      </c>
      <c r="G7" s="130">
        <v>1364</v>
      </c>
      <c r="H7" s="130">
        <f t="shared" si="0"/>
        <v>47803166.839999996</v>
      </c>
      <c r="I7" s="130">
        <v>18521357</v>
      </c>
      <c r="J7" s="125">
        <f t="shared" si="2"/>
        <v>-274709883.10000002</v>
      </c>
      <c r="K7" s="82"/>
    </row>
    <row r="8" spans="1:11" x14ac:dyDescent="0.2">
      <c r="A8" s="126" t="s">
        <v>49</v>
      </c>
      <c r="B8" s="127">
        <v>1017.63</v>
      </c>
      <c r="C8" s="128">
        <v>313.39999999999998</v>
      </c>
      <c r="D8" s="129">
        <f t="shared" si="1"/>
        <v>704.23</v>
      </c>
      <c r="E8" s="129">
        <v>4176083.9</v>
      </c>
      <c r="F8" s="129">
        <v>11267.68</v>
      </c>
      <c r="G8" s="130">
        <v>0</v>
      </c>
      <c r="H8" s="130">
        <f t="shared" si="0"/>
        <v>0</v>
      </c>
      <c r="I8" s="130">
        <v>62993</v>
      </c>
      <c r="J8" s="125">
        <f t="shared" si="2"/>
        <v>-4250344.58</v>
      </c>
      <c r="K8" s="82"/>
    </row>
    <row r="9" spans="1:11" x14ac:dyDescent="0.2">
      <c r="A9" s="126" t="s">
        <v>50</v>
      </c>
      <c r="B9" s="127">
        <v>7119.44</v>
      </c>
      <c r="C9" s="128">
        <v>1742.15</v>
      </c>
      <c r="D9" s="129">
        <f t="shared" si="1"/>
        <v>5377.2899999999991</v>
      </c>
      <c r="E9" s="129">
        <v>31887329.699999996</v>
      </c>
      <c r="F9" s="129">
        <v>86036.639999999985</v>
      </c>
      <c r="G9" s="130">
        <v>0</v>
      </c>
      <c r="H9" s="130">
        <f t="shared" si="0"/>
        <v>0</v>
      </c>
      <c r="I9" s="130">
        <v>94076</v>
      </c>
      <c r="J9" s="125">
        <f t="shared" si="2"/>
        <v>-32067442.339999996</v>
      </c>
      <c r="K9" s="82"/>
    </row>
    <row r="10" spans="1:11" x14ac:dyDescent="0.2">
      <c r="A10" s="126" t="s">
        <v>16</v>
      </c>
      <c r="B10" s="127">
        <v>330.91</v>
      </c>
      <c r="C10" s="128">
        <v>95.33</v>
      </c>
      <c r="D10" s="129">
        <f t="shared" si="1"/>
        <v>235.58000000000004</v>
      </c>
      <c r="E10" s="129">
        <v>1396989.4000000001</v>
      </c>
      <c r="F10" s="129">
        <v>3769.2800000000007</v>
      </c>
      <c r="G10" s="130">
        <v>1364</v>
      </c>
      <c r="H10" s="130">
        <f t="shared" si="0"/>
        <v>321331.12000000005</v>
      </c>
      <c r="I10" s="130">
        <v>281414</v>
      </c>
      <c r="J10" s="125">
        <f t="shared" si="2"/>
        <v>-2003503.8000000003</v>
      </c>
      <c r="K10" s="82"/>
    </row>
    <row r="11" spans="1:11" x14ac:dyDescent="0.2">
      <c r="A11" s="126" t="s">
        <v>51</v>
      </c>
      <c r="B11" s="127">
        <v>563.38</v>
      </c>
      <c r="C11" s="128">
        <v>139.5</v>
      </c>
      <c r="D11" s="129">
        <f t="shared" si="1"/>
        <v>423.88</v>
      </c>
      <c r="E11" s="129">
        <v>2513608.4</v>
      </c>
      <c r="F11" s="129">
        <v>6782.08</v>
      </c>
      <c r="G11" s="130">
        <v>0</v>
      </c>
      <c r="H11" s="130">
        <f t="shared" si="0"/>
        <v>0</v>
      </c>
      <c r="I11" s="130">
        <v>43245</v>
      </c>
      <c r="J11" s="125">
        <f t="shared" si="2"/>
        <v>-2563635.48</v>
      </c>
      <c r="K11" s="82"/>
    </row>
    <row r="12" spans="1:11" x14ac:dyDescent="0.2">
      <c r="A12" s="126" t="s">
        <v>52</v>
      </c>
      <c r="B12" s="127">
        <v>836.68</v>
      </c>
      <c r="C12" s="128">
        <v>80.849999999999994</v>
      </c>
      <c r="D12" s="129">
        <f t="shared" si="1"/>
        <v>755.82999999999993</v>
      </c>
      <c r="E12" s="129">
        <v>4482071.8999999994</v>
      </c>
      <c r="F12" s="129">
        <v>12093.279999999999</v>
      </c>
      <c r="G12" s="130">
        <v>0</v>
      </c>
      <c r="H12" s="130">
        <f t="shared" si="0"/>
        <v>0</v>
      </c>
      <c r="I12" s="130">
        <v>0</v>
      </c>
      <c r="J12" s="125">
        <f t="shared" si="2"/>
        <v>-4494165.18</v>
      </c>
      <c r="K12" s="82"/>
    </row>
    <row r="13" spans="1:11" x14ac:dyDescent="0.2">
      <c r="A13" s="126" t="s">
        <v>53</v>
      </c>
      <c r="B13" s="127">
        <v>1168.73</v>
      </c>
      <c r="C13" s="128">
        <v>268.52999999999997</v>
      </c>
      <c r="D13" s="129">
        <f t="shared" si="1"/>
        <v>900.2</v>
      </c>
      <c r="E13" s="129">
        <v>5338186</v>
      </c>
      <c r="F13" s="129">
        <v>14403.2</v>
      </c>
      <c r="G13" s="130">
        <v>0</v>
      </c>
      <c r="H13" s="130">
        <f t="shared" si="0"/>
        <v>0</v>
      </c>
      <c r="I13" s="130">
        <v>470733</v>
      </c>
      <c r="J13" s="125">
        <f t="shared" si="2"/>
        <v>-5823322.2000000002</v>
      </c>
      <c r="K13" s="82"/>
    </row>
    <row r="14" spans="1:11" x14ac:dyDescent="0.2">
      <c r="A14" s="126" t="s">
        <v>17</v>
      </c>
      <c r="B14" s="127">
        <v>812.93</v>
      </c>
      <c r="C14" s="128">
        <v>262.3</v>
      </c>
      <c r="D14" s="129">
        <f t="shared" si="1"/>
        <v>550.62999999999988</v>
      </c>
      <c r="E14" s="129">
        <v>3265235.8999999994</v>
      </c>
      <c r="F14" s="129">
        <v>8810.0799999999981</v>
      </c>
      <c r="G14" s="130">
        <v>1232.7801901762759</v>
      </c>
      <c r="H14" s="130">
        <f t="shared" si="0"/>
        <v>678805.75611676264</v>
      </c>
      <c r="I14" s="130">
        <v>97313</v>
      </c>
      <c r="J14" s="125">
        <f t="shared" si="2"/>
        <v>-4050164.7361167623</v>
      </c>
      <c r="K14" s="82"/>
    </row>
    <row r="15" spans="1:11" x14ac:dyDescent="0.2">
      <c r="A15" s="126" t="s">
        <v>18</v>
      </c>
      <c r="B15" s="127">
        <v>1202.6199999999999</v>
      </c>
      <c r="C15" s="128">
        <v>207.81</v>
      </c>
      <c r="D15" s="129">
        <f t="shared" si="1"/>
        <v>994.81</v>
      </c>
      <c r="E15" s="129">
        <v>5899223.2999999998</v>
      </c>
      <c r="F15" s="129">
        <v>15916.96</v>
      </c>
      <c r="G15" s="130">
        <v>199.43373634231929</v>
      </c>
      <c r="H15" s="130">
        <f t="shared" si="0"/>
        <v>198398.67525070265</v>
      </c>
      <c r="I15" s="130">
        <v>97047</v>
      </c>
      <c r="J15" s="125">
        <f t="shared" si="2"/>
        <v>-6210585.9352507023</v>
      </c>
      <c r="K15" s="82"/>
    </row>
    <row r="16" spans="1:11" x14ac:dyDescent="0.2">
      <c r="A16" s="126" t="s">
        <v>54</v>
      </c>
      <c r="B16" s="127">
        <v>1729.24</v>
      </c>
      <c r="C16" s="128">
        <v>533.66999999999996</v>
      </c>
      <c r="D16" s="129">
        <f t="shared" si="1"/>
        <v>1195.5700000000002</v>
      </c>
      <c r="E16" s="129">
        <v>7089730.1000000006</v>
      </c>
      <c r="F16" s="129">
        <v>19129.120000000003</v>
      </c>
      <c r="G16" s="130">
        <v>0</v>
      </c>
      <c r="H16" s="130">
        <f t="shared" si="0"/>
        <v>0</v>
      </c>
      <c r="I16" s="130">
        <v>976616</v>
      </c>
      <c r="J16" s="125">
        <f t="shared" si="2"/>
        <v>-8085475.2200000007</v>
      </c>
      <c r="K16" s="82"/>
    </row>
    <row r="17" spans="1:11" x14ac:dyDescent="0.2">
      <c r="A17" s="126" t="s">
        <v>19</v>
      </c>
      <c r="B17" s="127">
        <v>1539.16</v>
      </c>
      <c r="C17" s="128">
        <v>163.69999999999999</v>
      </c>
      <c r="D17" s="129">
        <f t="shared" si="1"/>
        <v>1375.46</v>
      </c>
      <c r="E17" s="129">
        <v>8156477.7999999998</v>
      </c>
      <c r="F17" s="129">
        <v>22007.360000000001</v>
      </c>
      <c r="G17" s="130">
        <v>640.78393409392129</v>
      </c>
      <c r="H17" s="130">
        <f t="shared" si="0"/>
        <v>881372.66998882499</v>
      </c>
      <c r="I17" s="130">
        <v>326909</v>
      </c>
      <c r="J17" s="125">
        <f t="shared" si="2"/>
        <v>-9386766.8299888261</v>
      </c>
      <c r="K17" s="82"/>
    </row>
    <row r="18" spans="1:11" x14ac:dyDescent="0.2">
      <c r="A18" s="126" t="s">
        <v>20</v>
      </c>
      <c r="B18" s="127">
        <v>1156.46</v>
      </c>
      <c r="C18" s="128">
        <v>410.6</v>
      </c>
      <c r="D18" s="129">
        <f t="shared" si="1"/>
        <v>745.86</v>
      </c>
      <c r="E18" s="129">
        <v>4422949.8</v>
      </c>
      <c r="F18" s="129">
        <v>11933.76</v>
      </c>
      <c r="G18" s="130">
        <v>460.72670044791863</v>
      </c>
      <c r="H18" s="130">
        <f t="shared" si="0"/>
        <v>343637.61679608462</v>
      </c>
      <c r="I18" s="130">
        <v>552257</v>
      </c>
      <c r="J18" s="125">
        <f t="shared" si="2"/>
        <v>-5330778.1767960843</v>
      </c>
      <c r="K18" s="82"/>
    </row>
    <row r="19" spans="1:11" x14ac:dyDescent="0.2">
      <c r="A19" s="126" t="s">
        <v>21</v>
      </c>
      <c r="B19" s="127">
        <v>24692.78</v>
      </c>
      <c r="C19" s="128">
        <v>10339.200000000001</v>
      </c>
      <c r="D19" s="129">
        <f t="shared" si="1"/>
        <v>14353.579999999998</v>
      </c>
      <c r="E19" s="129">
        <v>85116729.399999991</v>
      </c>
      <c r="F19" s="129">
        <v>229657.27999999997</v>
      </c>
      <c r="G19" s="130">
        <v>759.81169394454582</v>
      </c>
      <c r="H19" s="130">
        <f t="shared" si="0"/>
        <v>10906017.933968553</v>
      </c>
      <c r="I19" s="130">
        <v>9325958</v>
      </c>
      <c r="J19" s="125">
        <f t="shared" si="2"/>
        <v>-105578362.61396855</v>
      </c>
      <c r="K19" s="82"/>
    </row>
    <row r="20" spans="1:11" x14ac:dyDescent="0.2">
      <c r="A20" s="126" t="s">
        <v>22</v>
      </c>
      <c r="B20" s="127">
        <v>8655.8799999999992</v>
      </c>
      <c r="C20" s="128">
        <v>141.5</v>
      </c>
      <c r="D20" s="129">
        <f t="shared" si="1"/>
        <v>8514.3799999999992</v>
      </c>
      <c r="E20" s="129">
        <v>50490273.399999999</v>
      </c>
      <c r="F20" s="129">
        <v>136230.07999999999</v>
      </c>
      <c r="G20" s="130">
        <v>47.968664075749665</v>
      </c>
      <c r="H20" s="130">
        <f t="shared" si="0"/>
        <v>408423.4340332814</v>
      </c>
      <c r="I20" s="130">
        <v>39762</v>
      </c>
      <c r="J20" s="125">
        <f t="shared" si="2"/>
        <v>-51074688.914033279</v>
      </c>
      <c r="K20" s="82"/>
    </row>
    <row r="21" spans="1:11" x14ac:dyDescent="0.2">
      <c r="A21" s="126" t="s">
        <v>23</v>
      </c>
      <c r="B21" s="127">
        <v>708.01</v>
      </c>
      <c r="C21" s="128">
        <v>201.4</v>
      </c>
      <c r="D21" s="129">
        <f t="shared" si="1"/>
        <v>506.61</v>
      </c>
      <c r="E21" s="129">
        <v>3004197.3000000003</v>
      </c>
      <c r="F21" s="129">
        <v>8105.76</v>
      </c>
      <c r="G21" s="130">
        <v>635.83847685767148</v>
      </c>
      <c r="H21" s="130">
        <f t="shared" si="0"/>
        <v>322122.13076086494</v>
      </c>
      <c r="I21" s="130">
        <v>139369</v>
      </c>
      <c r="J21" s="125">
        <f t="shared" si="2"/>
        <v>-3473794.1907608649</v>
      </c>
      <c r="K21" s="82"/>
    </row>
    <row r="22" spans="1:11" x14ac:dyDescent="0.2">
      <c r="A22" s="126" t="s">
        <v>24</v>
      </c>
      <c r="B22" s="127">
        <v>481.06</v>
      </c>
      <c r="C22" s="128">
        <v>128.88999999999999</v>
      </c>
      <c r="D22" s="129">
        <f t="shared" si="1"/>
        <v>352.17</v>
      </c>
      <c r="E22" s="129">
        <v>2088368.1</v>
      </c>
      <c r="F22" s="129">
        <v>5634.72</v>
      </c>
      <c r="G22" s="130">
        <v>556.63534694216935</v>
      </c>
      <c r="H22" s="130">
        <f t="shared" si="0"/>
        <v>196030.27013262379</v>
      </c>
      <c r="I22" s="130">
        <v>0</v>
      </c>
      <c r="J22" s="125">
        <f t="shared" si="2"/>
        <v>-2290033.0901326239</v>
      </c>
      <c r="K22" s="82"/>
    </row>
    <row r="23" spans="1:11" x14ac:dyDescent="0.2">
      <c r="A23" s="126" t="s">
        <v>25</v>
      </c>
      <c r="B23" s="127">
        <v>383.31</v>
      </c>
      <c r="C23" s="128">
        <v>67.900000000000006</v>
      </c>
      <c r="D23" s="129">
        <f t="shared" si="1"/>
        <v>315.40999999999997</v>
      </c>
      <c r="E23" s="129">
        <v>1870381.2999999998</v>
      </c>
      <c r="F23" s="129">
        <v>5046.5599999999995</v>
      </c>
      <c r="G23" s="130">
        <v>325.17544546189765</v>
      </c>
      <c r="H23" s="130">
        <f t="shared" si="0"/>
        <v>102563.58725313713</v>
      </c>
      <c r="I23" s="130">
        <v>0</v>
      </c>
      <c r="J23" s="125">
        <f t="shared" si="2"/>
        <v>-1977991.4472531369</v>
      </c>
      <c r="K23" s="82"/>
    </row>
    <row r="24" spans="1:11" x14ac:dyDescent="0.2">
      <c r="A24" s="126" t="s">
        <v>55</v>
      </c>
      <c r="B24" s="127">
        <v>1074.5999999999999</v>
      </c>
      <c r="C24" s="128">
        <v>168.25</v>
      </c>
      <c r="D24" s="129">
        <f t="shared" si="1"/>
        <v>906.34999999999991</v>
      </c>
      <c r="E24" s="129">
        <v>5374655.4999999991</v>
      </c>
      <c r="F24" s="129">
        <v>14501.599999999999</v>
      </c>
      <c r="G24" s="130">
        <v>0</v>
      </c>
      <c r="H24" s="130">
        <f t="shared" si="0"/>
        <v>0</v>
      </c>
      <c r="I24" s="130">
        <v>39371</v>
      </c>
      <c r="J24" s="125">
        <f t="shared" si="2"/>
        <v>-5428528.0999999987</v>
      </c>
      <c r="K24" s="82"/>
    </row>
    <row r="25" spans="1:11" x14ac:dyDescent="0.2">
      <c r="A25" s="126" t="s">
        <v>26</v>
      </c>
      <c r="B25" s="127">
        <v>8761.8799999999992</v>
      </c>
      <c r="C25" s="128">
        <v>3612.7</v>
      </c>
      <c r="D25" s="129">
        <f t="shared" si="1"/>
        <v>5149.1799999999994</v>
      </c>
      <c r="E25" s="129">
        <v>30534637.399999995</v>
      </c>
      <c r="F25" s="129">
        <v>82386.87999999999</v>
      </c>
      <c r="G25" s="130">
        <v>1364</v>
      </c>
      <c r="H25" s="130">
        <f t="shared" si="0"/>
        <v>7023481.5199999996</v>
      </c>
      <c r="I25" s="130">
        <v>2406058</v>
      </c>
      <c r="J25" s="125">
        <f t="shared" si="2"/>
        <v>-40046563.799999997</v>
      </c>
      <c r="K25" s="82"/>
    </row>
    <row r="26" spans="1:11" x14ac:dyDescent="0.2">
      <c r="A26" s="126" t="s">
        <v>27</v>
      </c>
      <c r="B26" s="127">
        <v>376.89</v>
      </c>
      <c r="C26" s="128">
        <v>92.14</v>
      </c>
      <c r="D26" s="129">
        <f t="shared" si="1"/>
        <v>284.75</v>
      </c>
      <c r="E26" s="129">
        <v>1688567.5</v>
      </c>
      <c r="F26" s="129">
        <v>4556</v>
      </c>
      <c r="G26" s="130">
        <v>88.460824113136468</v>
      </c>
      <c r="H26" s="130">
        <f t="shared" si="0"/>
        <v>25189.219666215609</v>
      </c>
      <c r="I26" s="130">
        <v>27642</v>
      </c>
      <c r="J26" s="125">
        <f t="shared" si="2"/>
        <v>-1745954.7196662156</v>
      </c>
      <c r="K26" s="82"/>
    </row>
    <row r="27" spans="1:11" x14ac:dyDescent="0.2">
      <c r="A27" s="126" t="s">
        <v>56</v>
      </c>
      <c r="B27" s="127">
        <v>1028.44</v>
      </c>
      <c r="C27" s="128">
        <v>306.85000000000002</v>
      </c>
      <c r="D27" s="129">
        <f t="shared" si="1"/>
        <v>721.59</v>
      </c>
      <c r="E27" s="129">
        <v>4279028.7</v>
      </c>
      <c r="F27" s="129">
        <v>11545.44</v>
      </c>
      <c r="G27" s="130">
        <v>0</v>
      </c>
      <c r="H27" s="130">
        <f t="shared" si="0"/>
        <v>0</v>
      </c>
      <c r="I27" s="130">
        <v>1534</v>
      </c>
      <c r="J27" s="125">
        <f t="shared" si="2"/>
        <v>-4292108.1400000006</v>
      </c>
      <c r="K27" s="82"/>
    </row>
    <row r="28" spans="1:11" x14ac:dyDescent="0.2">
      <c r="A28" s="126" t="s">
        <v>68</v>
      </c>
      <c r="B28" s="127">
        <v>17597.150000000001</v>
      </c>
      <c r="C28" s="128">
        <v>6012.16</v>
      </c>
      <c r="D28" s="129">
        <f t="shared" si="1"/>
        <v>11584.990000000002</v>
      </c>
      <c r="E28" s="129">
        <v>68698990.700000003</v>
      </c>
      <c r="F28" s="129">
        <v>185359.84000000003</v>
      </c>
      <c r="G28" s="130">
        <v>1111.5007259698302</v>
      </c>
      <c r="H28" s="130">
        <f t="shared" si="0"/>
        <v>12876724.795353225</v>
      </c>
      <c r="I28" s="130">
        <v>6078294</v>
      </c>
      <c r="J28" s="125">
        <f t="shared" si="2"/>
        <v>-87839369.335353225</v>
      </c>
      <c r="K28" s="82"/>
    </row>
    <row r="29" spans="1:11" x14ac:dyDescent="0.2">
      <c r="A29" s="126" t="s">
        <v>28</v>
      </c>
      <c r="B29" s="127">
        <v>5246.25</v>
      </c>
      <c r="C29" s="128">
        <v>1905.27</v>
      </c>
      <c r="D29" s="129">
        <f t="shared" si="1"/>
        <v>3340.98</v>
      </c>
      <c r="E29" s="129">
        <v>19812011.399999999</v>
      </c>
      <c r="F29" s="129">
        <v>53455.68</v>
      </c>
      <c r="G29" s="130">
        <v>1141.5836073385751</v>
      </c>
      <c r="H29" s="130">
        <f t="shared" si="0"/>
        <v>3814008.0004460327</v>
      </c>
      <c r="I29" s="130">
        <v>1529932</v>
      </c>
      <c r="J29" s="125">
        <f t="shared" si="2"/>
        <v>-25209407.080446031</v>
      </c>
      <c r="K29" s="82"/>
    </row>
    <row r="30" spans="1:11" x14ac:dyDescent="0.2">
      <c r="A30" s="126" t="s">
        <v>29</v>
      </c>
      <c r="B30" s="127">
        <v>448.31</v>
      </c>
      <c r="C30" s="128">
        <v>116.5</v>
      </c>
      <c r="D30" s="129">
        <f t="shared" si="1"/>
        <v>331.81</v>
      </c>
      <c r="E30" s="129">
        <v>1967633.3</v>
      </c>
      <c r="F30" s="129">
        <v>5308.96</v>
      </c>
      <c r="G30" s="130">
        <v>44.558452856282486</v>
      </c>
      <c r="H30" s="130">
        <f t="shared" si="0"/>
        <v>14784.940242243092</v>
      </c>
      <c r="I30" s="130">
        <v>75143</v>
      </c>
      <c r="J30" s="125">
        <f t="shared" si="2"/>
        <v>-2062870.200242243</v>
      </c>
      <c r="K30" s="82"/>
    </row>
    <row r="31" spans="1:11" x14ac:dyDescent="0.2">
      <c r="A31" s="126" t="s">
        <v>30</v>
      </c>
      <c r="B31" s="127">
        <v>5616.5</v>
      </c>
      <c r="C31" s="128">
        <v>2015.58</v>
      </c>
      <c r="D31" s="129">
        <f t="shared" si="1"/>
        <v>3600.92</v>
      </c>
      <c r="E31" s="129">
        <v>21353455.600000001</v>
      </c>
      <c r="F31" s="129">
        <v>57614.720000000001</v>
      </c>
      <c r="G31" s="130">
        <v>872.05394818837351</v>
      </c>
      <c r="H31" s="130">
        <f t="shared" si="0"/>
        <v>3140196.5031104782</v>
      </c>
      <c r="I31" s="130">
        <v>1779757</v>
      </c>
      <c r="J31" s="125">
        <f t="shared" si="2"/>
        <v>-26331023.82311048</v>
      </c>
      <c r="K31" s="82"/>
    </row>
    <row r="32" spans="1:11" x14ac:dyDescent="0.2">
      <c r="A32" s="126" t="s">
        <v>57</v>
      </c>
      <c r="B32" s="127">
        <v>1461.41</v>
      </c>
      <c r="C32" s="128">
        <v>350.75</v>
      </c>
      <c r="D32" s="129">
        <f t="shared" si="1"/>
        <v>1110.6600000000001</v>
      </c>
      <c r="E32" s="129">
        <v>6586213.8000000007</v>
      </c>
      <c r="F32" s="129">
        <v>17770.560000000001</v>
      </c>
      <c r="G32" s="130">
        <v>0</v>
      </c>
      <c r="H32" s="130">
        <f t="shared" si="0"/>
        <v>0</v>
      </c>
      <c r="I32" s="130">
        <v>253242</v>
      </c>
      <c r="J32" s="125">
        <f t="shared" si="2"/>
        <v>-6857226.3600000003</v>
      </c>
      <c r="K32" s="82"/>
    </row>
    <row r="33" spans="1:11" x14ac:dyDescent="0.2">
      <c r="A33" s="126" t="s">
        <v>31</v>
      </c>
      <c r="B33" s="127">
        <v>1643.78</v>
      </c>
      <c r="C33" s="128">
        <v>312.55</v>
      </c>
      <c r="D33" s="129">
        <f t="shared" si="1"/>
        <v>1331.23</v>
      </c>
      <c r="E33" s="129">
        <v>7894193.9000000004</v>
      </c>
      <c r="F33" s="129">
        <v>21299.68</v>
      </c>
      <c r="G33" s="130">
        <v>844.01136405115039</v>
      </c>
      <c r="H33" s="130">
        <f t="shared" si="0"/>
        <v>1123573.248165813</v>
      </c>
      <c r="I33" s="130">
        <v>132521</v>
      </c>
      <c r="J33" s="125">
        <f t="shared" si="2"/>
        <v>-9171587.8281658124</v>
      </c>
      <c r="K33" s="82"/>
    </row>
    <row r="34" spans="1:11" x14ac:dyDescent="0.2">
      <c r="A34" s="126" t="s">
        <v>58</v>
      </c>
      <c r="B34" s="127">
        <v>13536.96</v>
      </c>
      <c r="C34" s="128">
        <v>4008.75</v>
      </c>
      <c r="D34" s="129">
        <f t="shared" si="1"/>
        <v>9528.2099999999991</v>
      </c>
      <c r="E34" s="129">
        <v>56502285.299999997</v>
      </c>
      <c r="F34" s="129">
        <v>152451.35999999999</v>
      </c>
      <c r="G34" s="130">
        <v>0</v>
      </c>
      <c r="H34" s="130">
        <f t="shared" si="0"/>
        <v>0</v>
      </c>
      <c r="I34" s="130">
        <v>1226678</v>
      </c>
      <c r="J34" s="125">
        <f t="shared" si="2"/>
        <v>-57881414.659999996</v>
      </c>
      <c r="K34" s="82"/>
    </row>
    <row r="35" spans="1:11" x14ac:dyDescent="0.2">
      <c r="A35" s="126" t="s">
        <v>59</v>
      </c>
      <c r="B35" s="127">
        <v>7363.31</v>
      </c>
      <c r="C35" s="128">
        <v>2029.69</v>
      </c>
      <c r="D35" s="129">
        <f t="shared" si="1"/>
        <v>5333.6200000000008</v>
      </c>
      <c r="E35" s="129">
        <v>31628366.600000005</v>
      </c>
      <c r="F35" s="129">
        <v>85337.920000000013</v>
      </c>
      <c r="G35" s="130">
        <v>0</v>
      </c>
      <c r="H35" s="130">
        <f t="shared" si="0"/>
        <v>0</v>
      </c>
      <c r="I35" s="130">
        <v>2030</v>
      </c>
      <c r="J35" s="125">
        <f t="shared" si="2"/>
        <v>-31715734.520000007</v>
      </c>
      <c r="K35" s="82"/>
    </row>
    <row r="36" spans="1:11" x14ac:dyDescent="0.2">
      <c r="A36" s="126" t="s">
        <v>32</v>
      </c>
      <c r="B36" s="127">
        <v>34734.17</v>
      </c>
      <c r="C36" s="128">
        <v>14495.12</v>
      </c>
      <c r="D36" s="129">
        <f t="shared" si="1"/>
        <v>20239.049999999996</v>
      </c>
      <c r="E36" s="129">
        <v>120017566.49999997</v>
      </c>
      <c r="F36" s="129">
        <v>323824.79999999993</v>
      </c>
      <c r="G36" s="130">
        <v>845.43520112903229</v>
      </c>
      <c r="H36" s="130">
        <f t="shared" ref="H36:H67" si="3">D36*G36</f>
        <v>17110805.307410538</v>
      </c>
      <c r="I36" s="130">
        <v>14567596</v>
      </c>
      <c r="J36" s="125">
        <f t="shared" si="2"/>
        <v>-152019792.60741049</v>
      </c>
      <c r="K36" s="82"/>
    </row>
    <row r="37" spans="1:11" x14ac:dyDescent="0.2">
      <c r="A37" s="126" t="s">
        <v>33</v>
      </c>
      <c r="B37" s="127">
        <v>1985.41</v>
      </c>
      <c r="C37" s="128">
        <v>115</v>
      </c>
      <c r="D37" s="129">
        <f t="shared" si="1"/>
        <v>1870.41</v>
      </c>
      <c r="E37" s="129">
        <v>11091531.300000001</v>
      </c>
      <c r="F37" s="129">
        <v>29926.560000000001</v>
      </c>
      <c r="G37" s="130">
        <v>0</v>
      </c>
      <c r="H37" s="130">
        <f t="shared" si="3"/>
        <v>0</v>
      </c>
      <c r="I37" s="130">
        <v>74635</v>
      </c>
      <c r="J37" s="125">
        <f t="shared" si="2"/>
        <v>-11196092.860000001</v>
      </c>
      <c r="K37" s="82"/>
    </row>
    <row r="38" spans="1:11" x14ac:dyDescent="0.2">
      <c r="A38" s="126" t="s">
        <v>34</v>
      </c>
      <c r="B38" s="127">
        <v>1733.15</v>
      </c>
      <c r="C38" s="128">
        <v>624.4</v>
      </c>
      <c r="D38" s="129">
        <f t="shared" si="1"/>
        <v>1108.75</v>
      </c>
      <c r="E38" s="129">
        <v>6574887.5</v>
      </c>
      <c r="F38" s="129">
        <v>17740</v>
      </c>
      <c r="G38" s="130">
        <v>1144.2223696737153</v>
      </c>
      <c r="H38" s="130">
        <f t="shared" si="3"/>
        <v>1268656.5523757318</v>
      </c>
      <c r="I38" s="130">
        <v>428338</v>
      </c>
      <c r="J38" s="125">
        <f t="shared" si="2"/>
        <v>-8289622.052375732</v>
      </c>
      <c r="K38" s="82"/>
    </row>
    <row r="39" spans="1:11" x14ac:dyDescent="0.2">
      <c r="A39" s="126" t="s">
        <v>35</v>
      </c>
      <c r="B39" s="127">
        <v>6119.26</v>
      </c>
      <c r="C39" s="128">
        <v>1941.95</v>
      </c>
      <c r="D39" s="129">
        <f t="shared" si="1"/>
        <v>4177.3100000000004</v>
      </c>
      <c r="E39" s="129">
        <v>24771448.300000001</v>
      </c>
      <c r="F39" s="129">
        <v>66836.960000000006</v>
      </c>
      <c r="G39" s="130">
        <v>1364</v>
      </c>
      <c r="H39" s="130">
        <f t="shared" si="3"/>
        <v>5697850.8400000008</v>
      </c>
      <c r="I39" s="130">
        <v>2402192</v>
      </c>
      <c r="J39" s="125">
        <f t="shared" si="2"/>
        <v>-32938328.100000001</v>
      </c>
      <c r="K39" s="82"/>
    </row>
    <row r="40" spans="1:11" x14ac:dyDescent="0.2">
      <c r="A40" s="126" t="s">
        <v>36</v>
      </c>
      <c r="B40" s="127">
        <v>7036.99</v>
      </c>
      <c r="C40" s="128">
        <v>1929.59</v>
      </c>
      <c r="D40" s="129">
        <f t="shared" si="1"/>
        <v>5107.3999999999996</v>
      </c>
      <c r="E40" s="129">
        <v>30286881.999999996</v>
      </c>
      <c r="F40" s="129">
        <v>81718.399999999994</v>
      </c>
      <c r="G40" s="130">
        <v>302.12008259213104</v>
      </c>
      <c r="H40" s="130">
        <f t="shared" si="3"/>
        <v>1543048.10983105</v>
      </c>
      <c r="I40" s="130">
        <v>52099</v>
      </c>
      <c r="J40" s="125">
        <f t="shared" si="2"/>
        <v>-31963747.509831045</v>
      </c>
      <c r="K40" s="82"/>
    </row>
    <row r="41" spans="1:11" x14ac:dyDescent="0.2">
      <c r="A41" s="126" t="s">
        <v>37</v>
      </c>
      <c r="B41" s="127">
        <v>84.24</v>
      </c>
      <c r="C41" s="128">
        <v>11</v>
      </c>
      <c r="D41" s="129">
        <f t="shared" si="1"/>
        <v>73.239999999999995</v>
      </c>
      <c r="E41" s="129">
        <v>434313.19999999995</v>
      </c>
      <c r="F41" s="129">
        <v>1171.8399999999999</v>
      </c>
      <c r="G41" s="130">
        <v>0</v>
      </c>
      <c r="H41" s="130">
        <f t="shared" si="3"/>
        <v>0</v>
      </c>
      <c r="I41" s="130">
        <v>880</v>
      </c>
      <c r="J41" s="125">
        <f t="shared" si="2"/>
        <v>-436365.04</v>
      </c>
      <c r="K41" s="82"/>
    </row>
    <row r="42" spans="1:11" x14ac:dyDescent="0.2">
      <c r="A42" s="126" t="s">
        <v>38</v>
      </c>
      <c r="B42" s="127">
        <v>1205.8699999999999</v>
      </c>
      <c r="C42" s="128">
        <v>425.99</v>
      </c>
      <c r="D42" s="129">
        <f t="shared" si="1"/>
        <v>779.87999999999988</v>
      </c>
      <c r="E42" s="129">
        <v>4624688.3999999994</v>
      </c>
      <c r="F42" s="129">
        <v>12478.079999999998</v>
      </c>
      <c r="G42" s="130">
        <v>515.10113030426169</v>
      </c>
      <c r="H42" s="130">
        <f t="shared" si="3"/>
        <v>401717.06950168754</v>
      </c>
      <c r="I42" s="130">
        <v>176360</v>
      </c>
      <c r="J42" s="125">
        <f t="shared" si="2"/>
        <v>-5215243.5495016873</v>
      </c>
      <c r="K42" s="82"/>
    </row>
    <row r="43" spans="1:11" x14ac:dyDescent="0.2">
      <c r="A43" s="126" t="s">
        <v>60</v>
      </c>
      <c r="B43" s="127">
        <v>241</v>
      </c>
      <c r="C43" s="128">
        <v>52</v>
      </c>
      <c r="D43" s="129">
        <f t="shared" si="1"/>
        <v>189</v>
      </c>
      <c r="E43" s="129">
        <v>1120770</v>
      </c>
      <c r="F43" s="129">
        <v>3024</v>
      </c>
      <c r="G43" s="130">
        <v>0</v>
      </c>
      <c r="H43" s="130">
        <f t="shared" si="3"/>
        <v>0</v>
      </c>
      <c r="I43" s="130">
        <v>0</v>
      </c>
      <c r="J43" s="125">
        <f t="shared" si="2"/>
        <v>-1123794</v>
      </c>
      <c r="K43" s="82"/>
    </row>
    <row r="44" spans="1:11" x14ac:dyDescent="0.2">
      <c r="A44" s="126" t="s">
        <v>115</v>
      </c>
      <c r="B44" s="127">
        <v>632.64</v>
      </c>
      <c r="C44" s="128">
        <v>192.85</v>
      </c>
      <c r="D44" s="129">
        <f t="shared" si="1"/>
        <v>439.78999999999996</v>
      </c>
      <c r="E44" s="129">
        <v>2607954.6999999997</v>
      </c>
      <c r="F44" s="129">
        <v>7036.6399999999994</v>
      </c>
      <c r="G44" s="130">
        <v>10.362923621648964</v>
      </c>
      <c r="H44" s="130">
        <f t="shared" si="3"/>
        <v>4557.5101795649971</v>
      </c>
      <c r="I44" s="130">
        <v>41077</v>
      </c>
      <c r="J44" s="125">
        <f t="shared" si="2"/>
        <v>-2660625.8501795647</v>
      </c>
      <c r="K44" s="82"/>
    </row>
    <row r="45" spans="1:11" x14ac:dyDescent="0.2">
      <c r="A45" s="126" t="s">
        <v>39</v>
      </c>
      <c r="B45" s="127">
        <v>2717.4</v>
      </c>
      <c r="C45" s="128">
        <v>1065.8800000000001</v>
      </c>
      <c r="D45" s="129">
        <f t="shared" si="1"/>
        <v>1651.52</v>
      </c>
      <c r="E45" s="129">
        <v>9793513.5999999996</v>
      </c>
      <c r="F45" s="129">
        <v>26424.32</v>
      </c>
      <c r="G45" s="130">
        <v>1234.6088172517848</v>
      </c>
      <c r="H45" s="130">
        <f t="shared" si="3"/>
        <v>2038981.1538676675</v>
      </c>
      <c r="I45" s="130">
        <v>504161</v>
      </c>
      <c r="J45" s="125">
        <f t="shared" si="2"/>
        <v>-12363080.073867667</v>
      </c>
      <c r="K45" s="82"/>
    </row>
    <row r="46" spans="1:11" x14ac:dyDescent="0.2">
      <c r="A46" s="126" t="s">
        <v>40</v>
      </c>
      <c r="B46" s="127">
        <v>374.91</v>
      </c>
      <c r="C46" s="128">
        <v>131</v>
      </c>
      <c r="D46" s="129">
        <f t="shared" si="1"/>
        <v>243.91000000000003</v>
      </c>
      <c r="E46" s="129">
        <v>1446386.3</v>
      </c>
      <c r="F46" s="129">
        <v>3902.5600000000004</v>
      </c>
      <c r="G46" s="130">
        <v>1364</v>
      </c>
      <c r="H46" s="130">
        <f t="shared" si="3"/>
        <v>332693.24000000005</v>
      </c>
      <c r="I46" s="130">
        <v>5240</v>
      </c>
      <c r="J46" s="125">
        <f t="shared" si="2"/>
        <v>-1788222.1</v>
      </c>
      <c r="K46" s="82"/>
    </row>
    <row r="47" spans="1:11" x14ac:dyDescent="0.2">
      <c r="A47" s="126" t="s">
        <v>61</v>
      </c>
      <c r="B47" s="127">
        <v>729.47</v>
      </c>
      <c r="C47" s="128">
        <v>145.25</v>
      </c>
      <c r="D47" s="129">
        <f t="shared" si="1"/>
        <v>584.22</v>
      </c>
      <c r="E47" s="129">
        <v>3464424.6</v>
      </c>
      <c r="F47" s="129">
        <v>9347.52</v>
      </c>
      <c r="G47" s="130">
        <v>0</v>
      </c>
      <c r="H47" s="130">
        <f t="shared" si="3"/>
        <v>0</v>
      </c>
      <c r="I47" s="130">
        <v>185339</v>
      </c>
      <c r="J47" s="125">
        <f t="shared" si="2"/>
        <v>-3659111.12</v>
      </c>
      <c r="K47" s="82"/>
    </row>
    <row r="48" spans="1:11" x14ac:dyDescent="0.2">
      <c r="A48" s="126" t="s">
        <v>62</v>
      </c>
      <c r="B48" s="127">
        <v>2358.56</v>
      </c>
      <c r="C48" s="128">
        <v>605.25</v>
      </c>
      <c r="D48" s="129">
        <f t="shared" si="1"/>
        <v>1753.31</v>
      </c>
      <c r="E48" s="129">
        <v>10397128.299999999</v>
      </c>
      <c r="F48" s="129">
        <v>28052.959999999999</v>
      </c>
      <c r="G48" s="130">
        <v>0</v>
      </c>
      <c r="H48" s="130">
        <f t="shared" si="3"/>
        <v>0</v>
      </c>
      <c r="I48" s="130">
        <v>399465</v>
      </c>
      <c r="J48" s="125">
        <f t="shared" si="2"/>
        <v>-10824646.26</v>
      </c>
      <c r="K48" s="82"/>
    </row>
    <row r="49" spans="1:11" x14ac:dyDescent="0.2">
      <c r="A49" s="126" t="s">
        <v>41</v>
      </c>
      <c r="B49" s="127">
        <v>141.28</v>
      </c>
      <c r="C49" s="128">
        <v>29.55</v>
      </c>
      <c r="D49" s="129">
        <f t="shared" si="1"/>
        <v>111.73</v>
      </c>
      <c r="E49" s="129">
        <v>662558.9</v>
      </c>
      <c r="F49" s="129">
        <v>1787.68</v>
      </c>
      <c r="G49" s="130">
        <v>0</v>
      </c>
      <c r="H49" s="130">
        <f t="shared" si="3"/>
        <v>0</v>
      </c>
      <c r="I49" s="130">
        <v>15573</v>
      </c>
      <c r="J49" s="125">
        <f t="shared" si="2"/>
        <v>-679919.58000000007</v>
      </c>
      <c r="K49" s="82"/>
    </row>
    <row r="50" spans="1:11" x14ac:dyDescent="0.2">
      <c r="A50" s="126" t="s">
        <v>42</v>
      </c>
      <c r="B50" s="127">
        <v>943.31</v>
      </c>
      <c r="C50" s="128">
        <v>386.9</v>
      </c>
      <c r="D50" s="129">
        <f t="shared" si="1"/>
        <v>556.41</v>
      </c>
      <c r="E50" s="129">
        <v>3299511.3</v>
      </c>
      <c r="F50" s="129">
        <v>8902.56</v>
      </c>
      <c r="G50" s="130">
        <v>1364</v>
      </c>
      <c r="H50" s="130">
        <f t="shared" si="3"/>
        <v>758943.24</v>
      </c>
      <c r="I50" s="130">
        <v>277020</v>
      </c>
      <c r="J50" s="125">
        <f t="shared" si="2"/>
        <v>-4344377.0999999996</v>
      </c>
      <c r="K50" s="82"/>
    </row>
    <row r="51" spans="1:11" x14ac:dyDescent="0.2">
      <c r="A51" s="126" t="s">
        <v>43</v>
      </c>
      <c r="B51" s="127">
        <v>1583.82</v>
      </c>
      <c r="C51" s="128">
        <v>541.5</v>
      </c>
      <c r="D51" s="129">
        <f t="shared" si="1"/>
        <v>1042.32</v>
      </c>
      <c r="E51" s="129">
        <v>6180957.5999999996</v>
      </c>
      <c r="F51" s="129">
        <v>16677.12</v>
      </c>
      <c r="G51" s="130">
        <v>1364</v>
      </c>
      <c r="H51" s="130">
        <f t="shared" si="3"/>
        <v>1421724.48</v>
      </c>
      <c r="I51" s="130">
        <v>440240</v>
      </c>
      <c r="J51" s="125">
        <f t="shared" si="2"/>
        <v>-8059599.1999999993</v>
      </c>
      <c r="K51" s="82"/>
    </row>
    <row r="52" spans="1:11" x14ac:dyDescent="0.2">
      <c r="A52" s="126" t="s">
        <v>44</v>
      </c>
      <c r="B52" s="127">
        <v>653.79</v>
      </c>
      <c r="C52" s="128">
        <v>178.8</v>
      </c>
      <c r="D52" s="129">
        <f t="shared" si="1"/>
        <v>474.98999999999995</v>
      </c>
      <c r="E52" s="129">
        <v>2816690.6999999997</v>
      </c>
      <c r="F52" s="129">
        <v>7599.8399999999992</v>
      </c>
      <c r="G52" s="130">
        <v>1286.605790850273</v>
      </c>
      <c r="H52" s="130">
        <f t="shared" si="3"/>
        <v>611124.88459597109</v>
      </c>
      <c r="I52" s="130">
        <v>138391</v>
      </c>
      <c r="J52" s="125">
        <f t="shared" si="2"/>
        <v>-3573806.4245959707</v>
      </c>
      <c r="K52" s="82"/>
    </row>
    <row r="53" spans="1:11" x14ac:dyDescent="0.2">
      <c r="A53" s="126" t="s">
        <v>45</v>
      </c>
      <c r="B53" s="127">
        <v>266.89999999999998</v>
      </c>
      <c r="C53" s="128">
        <v>71.400000000000006</v>
      </c>
      <c r="D53" s="129">
        <f t="shared" si="1"/>
        <v>195.49999999999997</v>
      </c>
      <c r="E53" s="129">
        <v>1159314.9999999998</v>
      </c>
      <c r="F53" s="129">
        <v>3127.9999999999995</v>
      </c>
      <c r="G53" s="130">
        <v>1073.9602847508431</v>
      </c>
      <c r="H53" s="130">
        <f t="shared" si="3"/>
        <v>209959.2356687898</v>
      </c>
      <c r="I53" s="130">
        <v>58691</v>
      </c>
      <c r="J53" s="125">
        <f t="shared" si="2"/>
        <v>-1431093.2356687896</v>
      </c>
      <c r="K53" s="82"/>
    </row>
    <row r="54" spans="1:11" x14ac:dyDescent="0.2">
      <c r="A54" s="126" t="s">
        <v>63</v>
      </c>
      <c r="B54" s="127">
        <v>1053.73</v>
      </c>
      <c r="C54" s="128">
        <v>196.25</v>
      </c>
      <c r="D54" s="129">
        <f t="shared" si="1"/>
        <v>857.48</v>
      </c>
      <c r="E54" s="129">
        <v>5084856.4000000004</v>
      </c>
      <c r="F54" s="129">
        <v>13719.68</v>
      </c>
      <c r="G54" s="130">
        <v>0</v>
      </c>
      <c r="H54" s="130">
        <f t="shared" si="3"/>
        <v>0</v>
      </c>
      <c r="I54" s="130">
        <v>57305</v>
      </c>
      <c r="J54" s="125">
        <f t="shared" si="2"/>
        <v>-5155881.08</v>
      </c>
      <c r="K54" s="82"/>
    </row>
    <row r="55" spans="1:11" x14ac:dyDescent="0.2">
      <c r="A55" s="126" t="s">
        <v>64</v>
      </c>
      <c r="B55" s="127">
        <v>5189.6400000000003</v>
      </c>
      <c r="C55" s="128">
        <v>301.85000000000002</v>
      </c>
      <c r="D55" s="129">
        <f t="shared" si="1"/>
        <v>4887.79</v>
      </c>
      <c r="E55" s="129">
        <v>28984594.699999999</v>
      </c>
      <c r="F55" s="129">
        <v>78204.639999999999</v>
      </c>
      <c r="G55" s="130">
        <v>0</v>
      </c>
      <c r="H55" s="130">
        <f t="shared" si="3"/>
        <v>0</v>
      </c>
      <c r="I55" s="130">
        <v>99912</v>
      </c>
      <c r="J55" s="125">
        <f t="shared" si="2"/>
        <v>-29162711.34</v>
      </c>
      <c r="K55" s="82"/>
    </row>
    <row r="56" spans="1:11" x14ac:dyDescent="0.2">
      <c r="A56" s="126" t="s">
        <v>65</v>
      </c>
      <c r="B56" s="127">
        <v>1730.31</v>
      </c>
      <c r="C56" s="128">
        <v>498.9</v>
      </c>
      <c r="D56" s="129">
        <f t="shared" si="1"/>
        <v>1231.4099999999999</v>
      </c>
      <c r="E56" s="129">
        <v>7302261.2999999989</v>
      </c>
      <c r="F56" s="129">
        <v>19702.559999999998</v>
      </c>
      <c r="G56" s="130">
        <v>0</v>
      </c>
      <c r="H56" s="130">
        <f t="shared" si="3"/>
        <v>0</v>
      </c>
      <c r="I56" s="130">
        <v>998</v>
      </c>
      <c r="J56" s="125">
        <f t="shared" si="2"/>
        <v>-7322961.8599999985</v>
      </c>
      <c r="K56" s="82"/>
    </row>
    <row r="57" spans="1:11" x14ac:dyDescent="0.2">
      <c r="A57" s="126" t="s">
        <v>116</v>
      </c>
      <c r="B57" s="127">
        <v>705.57</v>
      </c>
      <c r="C57" s="128">
        <v>372.15</v>
      </c>
      <c r="D57" s="129">
        <f t="shared" si="1"/>
        <v>333.42000000000007</v>
      </c>
      <c r="E57" s="129">
        <v>1977180.6000000003</v>
      </c>
      <c r="F57" s="129">
        <v>5334.7200000000012</v>
      </c>
      <c r="G57" s="130">
        <v>0</v>
      </c>
      <c r="H57" s="130">
        <f t="shared" si="3"/>
        <v>0</v>
      </c>
      <c r="I57" s="130">
        <v>0</v>
      </c>
      <c r="J57" s="125">
        <f t="shared" si="2"/>
        <v>-1982515.3200000003</v>
      </c>
      <c r="K57" s="82"/>
    </row>
    <row r="58" spans="1:11" ht="13.5" thickBot="1" x14ac:dyDescent="0.25">
      <c r="A58" s="138" t="s">
        <v>90</v>
      </c>
      <c r="B58" s="139">
        <f t="shared" ref="B58:I58" si="4">SUM(B4:B57)</f>
        <v>265114.07</v>
      </c>
      <c r="C58" s="140">
        <f t="shared" si="4"/>
        <v>99410.54</v>
      </c>
      <c r="D58" s="141">
        <f t="shared" si="4"/>
        <v>165703.53</v>
      </c>
      <c r="E58" s="141">
        <f t="shared" si="4"/>
        <v>982621932.89999986</v>
      </c>
      <c r="F58" s="141">
        <f t="shared" si="4"/>
        <v>2651256.48</v>
      </c>
      <c r="G58" s="142">
        <f t="shared" si="4"/>
        <v>25485.57275890153</v>
      </c>
      <c r="H58" s="142">
        <f t="shared" si="4"/>
        <v>122026513.31859306</v>
      </c>
      <c r="I58" s="142">
        <f t="shared" si="4"/>
        <v>65342844</v>
      </c>
      <c r="J58" s="143">
        <f t="shared" si="2"/>
        <v>-1172642546.6985929</v>
      </c>
      <c r="K58" s="86"/>
    </row>
    <row r="59" spans="1:11" ht="13.5" thickTop="1" x14ac:dyDescent="0.2">
      <c r="A59" s="101" t="s">
        <v>168</v>
      </c>
    </row>
  </sheetData>
  <mergeCells count="1">
    <mergeCell ref="A1:E1"/>
  </mergeCells>
  <pageMargins left="0.15" right="0" top="0.25" bottom="0.25" header="0.3" footer="0.3"/>
  <pageSetup scale="75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2021 Disparity (p.1-3)</vt:lpstr>
      <vt:lpstr>ATTACHMENT A Adj State Owes </vt:lpstr>
      <vt:lpstr>Attachment B Audited Local Adj.</vt:lpstr>
      <vt:lpstr>Attachment C Special Cost Diff.</vt:lpstr>
      <vt:lpstr>'2021 Disparity (p.1-3)'!Print_Area</vt:lpstr>
      <vt:lpstr>'ATTACHMENT A Adj State Owes '!Print_Area</vt:lpstr>
      <vt:lpstr>'Attachment B Audited Local Adj.'!Print_Area</vt:lpstr>
      <vt:lpstr>'Attachment C Special Cost Diff.'!Print_Area</vt:lpstr>
      <vt:lpstr>'2021 Disparity (p.1-3)'!Print_Titles</vt:lpstr>
      <vt:lpstr>REAA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ebillin</dc:creator>
  <cp:lastModifiedBy>Lobaugh, Mindy H (EED)</cp:lastModifiedBy>
  <cp:lastPrinted>2022-05-20T15:40:46Z</cp:lastPrinted>
  <dcterms:created xsi:type="dcterms:W3CDTF">1999-11-05T18:52:10Z</dcterms:created>
  <dcterms:modified xsi:type="dcterms:W3CDTF">2022-05-20T15:41:06Z</dcterms:modified>
</cp:coreProperties>
</file>